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홈페이지\"/>
    </mc:Choice>
  </mc:AlternateContent>
  <xr:revisionPtr revIDLastSave="0" documentId="8_{EF363E91-DA7D-4C3D-8CA9-8548C5E1667B}" xr6:coauthVersionLast="47" xr6:coauthVersionMax="47" xr10:uidLastSave="{00000000-0000-0000-0000-000000000000}"/>
  <bookViews>
    <workbookView xWindow="-120" yWindow="-120" windowWidth="29040" windowHeight="15840" tabRatio="864" activeTab="5" xr2:uid="{00000000-000D-0000-FFFF-FFFF00000000}"/>
  </bookViews>
  <sheets>
    <sheet name="가. 세입세출(총괄)" sheetId="52" r:id="rId1"/>
    <sheet name="나. 세입결산" sheetId="23" r:id="rId2"/>
    <sheet name="다. 세출결산" sheetId="97" r:id="rId3"/>
    <sheet name="라. 세입세출(개요)" sheetId="87" r:id="rId4"/>
    <sheet name="마. 증감사유" sheetId="91" r:id="rId5"/>
    <sheet name="사. 현금 및 예금명세서" sheetId="99" r:id="rId6"/>
    <sheet name="사-1 예금잔액증명서" sheetId="100" r:id="rId7"/>
    <sheet name="아. 퇴직충당금명세서" sheetId="101" r:id="rId8"/>
    <sheet name="자. 퇴직금 불입내역서 및 잔액증명서" sheetId="102" r:id="rId9"/>
    <sheet name="차. 정부보조금명세서" sheetId="103" r:id="rId10"/>
    <sheet name="사. 사업별인건비" sheetId="98" r:id="rId11"/>
    <sheet name="아. 일용잡급일람표" sheetId="96" r:id="rId12"/>
  </sheets>
  <externalReferences>
    <externalReference r:id="rId13"/>
  </externalReferences>
  <definedNames>
    <definedName name="F" localSheetId="2">#REF!</definedName>
    <definedName name="F" localSheetId="10">#REF!</definedName>
    <definedName name="F" localSheetId="5">#REF!</definedName>
    <definedName name="F" localSheetId="6">#REF!</definedName>
    <definedName name="F" localSheetId="11">#REF!</definedName>
    <definedName name="F" localSheetId="7">#REF!</definedName>
    <definedName name="F" localSheetId="8">#REF!</definedName>
    <definedName name="F" localSheetId="9">#REF!</definedName>
    <definedName name="F">#REF!</definedName>
    <definedName name="_xlnm.Print_Area" localSheetId="0">'가. 세입세출(총괄)'!$A$1:$N$56</definedName>
    <definedName name="_xlnm.Print_Area" localSheetId="1">'나. 세입결산'!$A$1:$J$37</definedName>
    <definedName name="_xlnm.Print_Area" localSheetId="2">'다. 세출결산'!$A$1:$V$204</definedName>
    <definedName name="_xlnm.Print_Area" localSheetId="3">'라. 세입세출(개요)'!$A$1:$H$38</definedName>
    <definedName name="_xlnm.Print_Area" localSheetId="4">'마. 증감사유'!$A$1:$P$57</definedName>
    <definedName name="_xlnm.Print_Area" localSheetId="10">'사. 사업별인건비'!$A$1:$S$44</definedName>
    <definedName name="_xlnm.Print_Area" localSheetId="11">'아. 일용잡급일람표'!$A$1:$O$13</definedName>
    <definedName name="_xlnm.Print_Area" localSheetId="7">'아. 퇴직충당금명세서'!$A$1:$F$17</definedName>
    <definedName name="_xlnm.Print_Area" localSheetId="8">'자. 퇴직금 불입내역서 및 잔액증명서'!$A$1:$L$121</definedName>
    <definedName name="_xlnm.Print_Titles" localSheetId="0">'가. 세입세출(총괄)'!$4:$7</definedName>
    <definedName name="_xlnm.Print_Titles" localSheetId="1">'나. 세입결산'!$4:$6</definedName>
    <definedName name="_xlnm.Print_Titles" localSheetId="2">'다. 세출결산'!$4:$6</definedName>
    <definedName name="_xlnm.Print_Titles" localSheetId="4">'마. 증감사유'!$5:$8</definedName>
    <definedName name="_xlnm.Print_Titles" localSheetId="10">'사. 사업별인건비'!$3:$4</definedName>
    <definedName name="_xlnm.Print_Titles" localSheetId="11">'아. 일용잡급일람표'!$3:$4</definedName>
    <definedName name="보수" localSheetId="5">#REF!</definedName>
    <definedName name="보수">#REF!</definedName>
    <definedName name="보수일람표" localSheetId="5">#REF!</definedName>
    <definedName name="보수일람표">#REF!</definedName>
    <definedName name="보수일람표1" localSheetId="5">#REF!</definedName>
    <definedName name="보수일람표1">#REF!</definedName>
    <definedName name="보수일람표2" localSheetId="5">#REF!</definedName>
    <definedName name="보수일람표2">#REF!</definedName>
    <definedName name="보수일람표3" localSheetId="5">#REF!</definedName>
    <definedName name="보수일람표3">#REF!</definedName>
    <definedName name="ㅇ">#REF!</definedName>
    <definedName name="ㅇㅇㅇ" localSheetId="5">#REF!</definedName>
    <definedName name="ㅇㅇㅇ">#REF!</definedName>
    <definedName name="아" localSheetId="5">#REF!</definedName>
    <definedName name="아">#REF!</definedName>
    <definedName name="임직원보수일람표">#REF!</definedName>
  </definedNames>
  <calcPr calcId="191029"/>
</workbook>
</file>

<file path=xl/calcChain.xml><?xml version="1.0" encoding="utf-8"?>
<calcChain xmlns="http://schemas.openxmlformats.org/spreadsheetml/2006/main">
  <c r="L31" i="52" l="1"/>
  <c r="L26" i="52"/>
  <c r="L8" i="52"/>
  <c r="E7" i="52"/>
  <c r="D96" i="97"/>
  <c r="D149" i="97"/>
  <c r="M39" i="91"/>
  <c r="D168" i="97"/>
  <c r="L7" i="52" l="1"/>
  <c r="E42" i="103"/>
  <c r="E29" i="103"/>
  <c r="E8" i="91"/>
  <c r="M57" i="91"/>
  <c r="E9" i="97" l="1"/>
  <c r="V165" i="97"/>
  <c r="V171" i="97"/>
  <c r="V173" i="97"/>
  <c r="V178" i="97"/>
  <c r="V185" i="97"/>
  <c r="E34" i="23"/>
  <c r="E33" i="23" s="1"/>
  <c r="E29" i="23"/>
  <c r="E28" i="23" s="1"/>
  <c r="E17" i="23"/>
  <c r="E16" i="23" s="1"/>
  <c r="E8" i="23"/>
  <c r="E7" i="23"/>
  <c r="E6" i="23" l="1"/>
  <c r="O180" i="97" l="1"/>
  <c r="O172" i="97" l="1"/>
  <c r="O125" i="97"/>
  <c r="V99" i="97" l="1"/>
  <c r="O110" i="97"/>
  <c r="O95" i="97" l="1"/>
  <c r="V74" i="97" l="1"/>
  <c r="V52" i="97" l="1"/>
  <c r="V51" i="97"/>
  <c r="E10" i="97" l="1"/>
  <c r="E11" i="97"/>
  <c r="E12" i="97"/>
  <c r="E13" i="97"/>
  <c r="E14" i="97"/>
  <c r="E15" i="97"/>
  <c r="E16" i="97"/>
  <c r="E17" i="97"/>
  <c r="E18" i="97"/>
  <c r="E19" i="97"/>
  <c r="E20" i="97"/>
  <c r="E21" i="97"/>
  <c r="E22" i="97"/>
  <c r="E23" i="97"/>
  <c r="E24" i="97"/>
  <c r="E25" i="97"/>
  <c r="E26" i="97"/>
  <c r="E27" i="97"/>
  <c r="E28" i="97"/>
  <c r="E29" i="97"/>
  <c r="E30" i="97"/>
  <c r="E31" i="97"/>
  <c r="E32" i="97"/>
  <c r="E33" i="97"/>
  <c r="E34" i="97"/>
  <c r="E35" i="97"/>
  <c r="E36" i="97"/>
  <c r="E37" i="97"/>
  <c r="E38" i="97"/>
  <c r="E39" i="97"/>
  <c r="E40" i="97"/>
  <c r="E41" i="97"/>
  <c r="E42" i="97"/>
  <c r="E43" i="97"/>
  <c r="E44" i="97"/>
  <c r="E45" i="97"/>
  <c r="E46" i="97"/>
  <c r="E47" i="97"/>
  <c r="E48" i="97"/>
  <c r="E49" i="97"/>
  <c r="E50" i="97"/>
  <c r="E51" i="97"/>
  <c r="E52" i="97"/>
  <c r="E53" i="97"/>
  <c r="E54" i="97"/>
  <c r="E55" i="97"/>
  <c r="E56" i="97"/>
  <c r="E57" i="97"/>
  <c r="E58" i="97"/>
  <c r="E59" i="97"/>
  <c r="E60" i="97"/>
  <c r="E61" i="97"/>
  <c r="E62" i="97"/>
  <c r="E63" i="97"/>
  <c r="E64" i="97"/>
  <c r="E65" i="97"/>
  <c r="E66" i="97"/>
  <c r="E67" i="97"/>
  <c r="E68" i="97"/>
  <c r="E69" i="97"/>
  <c r="E70" i="97"/>
  <c r="E71" i="97"/>
  <c r="E72" i="97"/>
  <c r="E73" i="97"/>
  <c r="E74" i="97"/>
  <c r="E75" i="97"/>
  <c r="E76" i="97"/>
  <c r="E77" i="97"/>
  <c r="E93" i="97"/>
  <c r="E99" i="97"/>
  <c r="E111" i="97"/>
  <c r="E113" i="97"/>
  <c r="E114" i="97"/>
  <c r="E115" i="97"/>
  <c r="E116" i="97"/>
  <c r="E117" i="97"/>
  <c r="E118" i="97"/>
  <c r="E119" i="97"/>
  <c r="E120" i="97"/>
  <c r="E121" i="97"/>
  <c r="E122" i="97"/>
  <c r="E204" i="97"/>
  <c r="D34" i="23"/>
  <c r="D33" i="23" s="1"/>
  <c r="D29" i="23"/>
  <c r="D28" i="23" s="1"/>
  <c r="D17" i="23"/>
  <c r="D16" i="23" s="1"/>
  <c r="D14" i="23"/>
  <c r="D13" i="23"/>
  <c r="D11" i="23"/>
  <c r="D10" i="23" s="1"/>
  <c r="D8" i="23"/>
  <c r="D7" i="23"/>
  <c r="D6" i="23" l="1"/>
  <c r="E91" i="103"/>
  <c r="O175" i="97" l="1"/>
  <c r="O151" i="97"/>
  <c r="E90" i="103" l="1"/>
  <c r="E81" i="103"/>
  <c r="E78" i="103"/>
  <c r="E44" i="103"/>
  <c r="L27" i="102"/>
  <c r="K27" i="102"/>
  <c r="L20" i="102"/>
  <c r="L28" i="102" s="1"/>
  <c r="K20" i="102"/>
  <c r="K28" i="102" s="1"/>
  <c r="D17" i="101"/>
  <c r="C17" i="101"/>
  <c r="B17" i="101"/>
  <c r="E5" i="101"/>
  <c r="F22" i="99"/>
  <c r="F12" i="99"/>
  <c r="F10" i="99"/>
  <c r="F23" i="99" s="1"/>
  <c r="E92" i="103" l="1"/>
  <c r="E82" i="103"/>
  <c r="E17" i="101"/>
  <c r="E6" i="101"/>
  <c r="E7" i="101" s="1"/>
  <c r="E8" i="101" s="1"/>
  <c r="E9" i="101" s="1"/>
  <c r="E10" i="101" s="1"/>
  <c r="E11" i="101" s="1"/>
  <c r="E12" i="101" s="1"/>
  <c r="E13" i="101" s="1"/>
  <c r="E14" i="101" s="1"/>
  <c r="E15" i="101" s="1"/>
  <c r="E16" i="101" s="1"/>
  <c r="V77" i="97" l="1"/>
  <c r="N57" i="91" l="1"/>
  <c r="F204" i="97"/>
  <c r="F29" i="87"/>
  <c r="F25" i="87"/>
  <c r="F15" i="87"/>
  <c r="M56" i="52"/>
  <c r="M7" i="52" l="1"/>
  <c r="N56" i="91" l="1"/>
  <c r="N55" i="91"/>
  <c r="M54" i="91"/>
  <c r="M53" i="91" s="1"/>
  <c r="N53" i="91" s="1"/>
  <c r="O53" i="91" s="1"/>
  <c r="N52" i="91"/>
  <c r="O52" i="91" s="1"/>
  <c r="M51" i="91"/>
  <c r="N51" i="91" s="1"/>
  <c r="O51" i="91" s="1"/>
  <c r="N49" i="91"/>
  <c r="N48" i="91"/>
  <c r="N47" i="91"/>
  <c r="N46" i="91"/>
  <c r="N45" i="91"/>
  <c r="N44" i="91"/>
  <c r="N43" i="91"/>
  <c r="N42" i="91"/>
  <c r="O42" i="91" s="1"/>
  <c r="N39" i="91"/>
  <c r="O39" i="91" s="1"/>
  <c r="N41" i="91"/>
  <c r="N40" i="91"/>
  <c r="N38" i="91"/>
  <c r="O38" i="91" s="1"/>
  <c r="N37" i="91"/>
  <c r="O37" i="91" s="1"/>
  <c r="M33" i="91"/>
  <c r="N36" i="91"/>
  <c r="N35" i="91"/>
  <c r="O35" i="91" s="1"/>
  <c r="N34" i="91"/>
  <c r="O34" i="91" s="1"/>
  <c r="N31" i="91"/>
  <c r="O31" i="91" s="1"/>
  <c r="N30" i="91"/>
  <c r="N29" i="91"/>
  <c r="M28" i="91"/>
  <c r="M27" i="91" s="1"/>
  <c r="N27" i="91" s="1"/>
  <c r="O27" i="91" s="1"/>
  <c r="N26" i="91"/>
  <c r="N25" i="91"/>
  <c r="O25" i="91" s="1"/>
  <c r="N24" i="91"/>
  <c r="N23" i="91"/>
  <c r="O23" i="91" s="1"/>
  <c r="N22" i="91"/>
  <c r="O22" i="91" s="1"/>
  <c r="N21" i="91"/>
  <c r="N19" i="91"/>
  <c r="N18" i="91"/>
  <c r="M17" i="91"/>
  <c r="N17" i="91" s="1"/>
  <c r="N16" i="91"/>
  <c r="N15" i="91"/>
  <c r="O15" i="91" s="1"/>
  <c r="N14" i="91"/>
  <c r="O14" i="91" s="1"/>
  <c r="N13" i="91"/>
  <c r="O13" i="91" s="1"/>
  <c r="N12" i="91"/>
  <c r="N11" i="91"/>
  <c r="O11" i="91" s="1"/>
  <c r="F8" i="91"/>
  <c r="G8" i="91" s="1"/>
  <c r="F39" i="91"/>
  <c r="F38" i="91"/>
  <c r="G38" i="91" s="1"/>
  <c r="F37" i="91"/>
  <c r="F36" i="91"/>
  <c r="G36" i="91" s="1"/>
  <c r="F35" i="91"/>
  <c r="G35" i="91" s="1"/>
  <c r="F34" i="91"/>
  <c r="G34" i="91" s="1"/>
  <c r="F33" i="91"/>
  <c r="F32" i="91"/>
  <c r="F31" i="91"/>
  <c r="G31" i="91" s="1"/>
  <c r="F30" i="91"/>
  <c r="G30" i="91" s="1"/>
  <c r="F29" i="91"/>
  <c r="F28" i="91"/>
  <c r="F27" i="91"/>
  <c r="F26" i="91"/>
  <c r="F25" i="91"/>
  <c r="F24" i="91"/>
  <c r="F23" i="91"/>
  <c r="F22" i="91"/>
  <c r="F21" i="91"/>
  <c r="F20" i="91"/>
  <c r="G20" i="91" s="1"/>
  <c r="F19" i="91"/>
  <c r="G19" i="91" s="1"/>
  <c r="F18" i="91"/>
  <c r="G18" i="91" s="1"/>
  <c r="F17" i="91"/>
  <c r="F16" i="91"/>
  <c r="F15" i="91"/>
  <c r="F14" i="91"/>
  <c r="F13" i="91"/>
  <c r="F12" i="91"/>
  <c r="F11" i="91"/>
  <c r="G11" i="91" s="1"/>
  <c r="F10" i="91"/>
  <c r="G10" i="91" s="1"/>
  <c r="F9" i="91"/>
  <c r="G9" i="91" s="1"/>
  <c r="D29" i="87"/>
  <c r="D25" i="87"/>
  <c r="D15" i="87"/>
  <c r="F6" i="87"/>
  <c r="E5" i="87" s="1"/>
  <c r="D6" i="87"/>
  <c r="V162" i="97"/>
  <c r="O109" i="97"/>
  <c r="V71" i="97"/>
  <c r="V18" i="97"/>
  <c r="V198" i="97"/>
  <c r="V197" i="97" s="1"/>
  <c r="V195" i="97"/>
  <c r="V193" i="97"/>
  <c r="V191" i="97"/>
  <c r="V183" i="97"/>
  <c r="V181" i="97"/>
  <c r="O177" i="97"/>
  <c r="O176" i="97"/>
  <c r="O174" i="97"/>
  <c r="O170" i="97"/>
  <c r="O167" i="97"/>
  <c r="O166" i="97"/>
  <c r="O164" i="97"/>
  <c r="V160" i="97"/>
  <c r="O157" i="97"/>
  <c r="V154" i="97"/>
  <c r="O154" i="97" s="1"/>
  <c r="V153" i="97"/>
  <c r="O153" i="97" s="1"/>
  <c r="V152" i="97"/>
  <c r="O147" i="97"/>
  <c r="V146" i="97"/>
  <c r="O146" i="97" s="1"/>
  <c r="V145" i="97"/>
  <c r="O145" i="97" s="1"/>
  <c r="V142" i="97"/>
  <c r="O142" i="97" s="1"/>
  <c r="V141" i="97"/>
  <c r="O141" i="97" s="1"/>
  <c r="V139" i="97"/>
  <c r="O139" i="97" s="1"/>
  <c r="V138" i="97"/>
  <c r="O138" i="97" s="1"/>
  <c r="V137" i="97"/>
  <c r="O137" i="97" s="1"/>
  <c r="V136" i="97"/>
  <c r="O136" i="97" s="1"/>
  <c r="V135" i="97"/>
  <c r="O135" i="97" s="1"/>
  <c r="V134" i="97"/>
  <c r="O134" i="97" s="1"/>
  <c r="V129" i="97"/>
  <c r="O129" i="97" s="1"/>
  <c r="V128" i="97"/>
  <c r="O128" i="97" s="1"/>
  <c r="V127" i="97"/>
  <c r="O127" i="97" s="1"/>
  <c r="O124" i="97"/>
  <c r="V122" i="97"/>
  <c r="V121" i="97"/>
  <c r="V120" i="97"/>
  <c r="V119" i="97"/>
  <c r="V118" i="97"/>
  <c r="V117" i="97"/>
  <c r="V115" i="97"/>
  <c r="V114" i="97"/>
  <c r="V113" i="97"/>
  <c r="O112" i="97"/>
  <c r="O108" i="97"/>
  <c r="O107" i="97"/>
  <c r="O106" i="97"/>
  <c r="O105" i="97"/>
  <c r="O104" i="97"/>
  <c r="O103" i="97"/>
  <c r="O102" i="97"/>
  <c r="O101" i="97"/>
  <c r="O100" i="97"/>
  <c r="V98" i="97"/>
  <c r="V90" i="97"/>
  <c r="V89" i="97"/>
  <c r="V86" i="97"/>
  <c r="V85" i="97"/>
  <c r="V84" i="97"/>
  <c r="O80" i="97"/>
  <c r="V69" i="97"/>
  <c r="V68" i="97"/>
  <c r="V67" i="97"/>
  <c r="V65" i="97"/>
  <c r="V64" i="97"/>
  <c r="V63" i="97"/>
  <c r="V62" i="97"/>
  <c r="V61" i="97"/>
  <c r="V60" i="97"/>
  <c r="V59" i="97"/>
  <c r="V58" i="97"/>
  <c r="V57" i="97"/>
  <c r="V56" i="97"/>
  <c r="V55" i="97"/>
  <c r="V54" i="97"/>
  <c r="V53" i="97"/>
  <c r="V50" i="97"/>
  <c r="V49" i="97"/>
  <c r="V48" i="97"/>
  <c r="V45" i="97"/>
  <c r="V43" i="97"/>
  <c r="V41" i="97"/>
  <c r="V40" i="97"/>
  <c r="V39" i="97"/>
  <c r="V37" i="97"/>
  <c r="V36" i="97"/>
  <c r="V35" i="97"/>
  <c r="V33" i="97"/>
  <c r="V32" i="97"/>
  <c r="V31" i="97"/>
  <c r="V29" i="97"/>
  <c r="V28" i="97"/>
  <c r="V27" i="97"/>
  <c r="V25" i="97"/>
  <c r="V24" i="97"/>
  <c r="V23" i="97"/>
  <c r="V21" i="97"/>
  <c r="V20" i="97"/>
  <c r="V19" i="97"/>
  <c r="V17" i="97"/>
  <c r="O76" i="97" s="1"/>
  <c r="V16" i="97"/>
  <c r="V15" i="97"/>
  <c r="V13" i="97"/>
  <c r="V12" i="97"/>
  <c r="V11" i="97"/>
  <c r="V10" i="97"/>
  <c r="K203" i="97"/>
  <c r="J203" i="97"/>
  <c r="I203" i="97"/>
  <c r="K202" i="97"/>
  <c r="J202" i="97"/>
  <c r="I202" i="97"/>
  <c r="H202" i="97"/>
  <c r="K198" i="97"/>
  <c r="K197" i="97" s="1"/>
  <c r="J198" i="97"/>
  <c r="J197" i="97" s="1"/>
  <c r="I198" i="97"/>
  <c r="I197" i="97" s="1"/>
  <c r="F191" i="97"/>
  <c r="E185" i="97"/>
  <c r="F185" i="97" s="1"/>
  <c r="F160" i="97"/>
  <c r="E156" i="97"/>
  <c r="F156" i="97" s="1"/>
  <c r="G156" i="97" s="1"/>
  <c r="I149" i="97"/>
  <c r="J131" i="97"/>
  <c r="J130" i="97" s="1"/>
  <c r="K126" i="97"/>
  <c r="J126" i="97"/>
  <c r="I126" i="97"/>
  <c r="H126" i="97"/>
  <c r="K97" i="97"/>
  <c r="J97" i="97"/>
  <c r="I97" i="97"/>
  <c r="H97" i="97"/>
  <c r="H91" i="97"/>
  <c r="E91" i="97" s="1"/>
  <c r="F91" i="97" s="1"/>
  <c r="K88" i="97"/>
  <c r="J88" i="97"/>
  <c r="I88" i="97"/>
  <c r="H88" i="97"/>
  <c r="K83" i="97"/>
  <c r="J83" i="97"/>
  <c r="I83" i="97"/>
  <c r="H83" i="97"/>
  <c r="F37" i="23"/>
  <c r="F36" i="23"/>
  <c r="G36" i="23" s="1"/>
  <c r="F35" i="23"/>
  <c r="F34" i="23"/>
  <c r="G34" i="23" s="1"/>
  <c r="F33" i="23"/>
  <c r="G33" i="23" s="1"/>
  <c r="F32" i="23"/>
  <c r="G32" i="23" s="1"/>
  <c r="F31" i="23"/>
  <c r="F30" i="23"/>
  <c r="F29" i="23"/>
  <c r="G29" i="23" s="1"/>
  <c r="F28" i="23"/>
  <c r="G28" i="23" s="1"/>
  <c r="F27" i="23"/>
  <c r="F26" i="23"/>
  <c r="F25" i="23"/>
  <c r="F24" i="23"/>
  <c r="F23" i="23"/>
  <c r="F22" i="23"/>
  <c r="F21" i="23"/>
  <c r="F20" i="23"/>
  <c r="F19" i="23"/>
  <c r="F18" i="23"/>
  <c r="G18" i="23" s="1"/>
  <c r="F17" i="23"/>
  <c r="G17" i="23" s="1"/>
  <c r="F16" i="23"/>
  <c r="G16" i="23" s="1"/>
  <c r="F15" i="23"/>
  <c r="F14" i="23"/>
  <c r="F13" i="23"/>
  <c r="F12" i="23"/>
  <c r="F11" i="23"/>
  <c r="F10" i="23"/>
  <c r="F9" i="23"/>
  <c r="G9" i="23" s="1"/>
  <c r="F8" i="23"/>
  <c r="G8" i="23" s="1"/>
  <c r="F7" i="23"/>
  <c r="G7" i="23" s="1"/>
  <c r="F6" i="23"/>
  <c r="G6" i="23" s="1"/>
  <c r="M9" i="52"/>
  <c r="N9" i="52" s="1"/>
  <c r="M10" i="52"/>
  <c r="N10" i="52" s="1"/>
  <c r="M11" i="52"/>
  <c r="M12" i="52"/>
  <c r="N12" i="52" s="1"/>
  <c r="M13" i="52"/>
  <c r="N13" i="52" s="1"/>
  <c r="M14" i="52"/>
  <c r="N14" i="52" s="1"/>
  <c r="M15" i="52"/>
  <c r="M16" i="52"/>
  <c r="M17" i="52"/>
  <c r="M18" i="52"/>
  <c r="M19" i="52"/>
  <c r="N19" i="52" s="1"/>
  <c r="M20" i="52"/>
  <c r="M21" i="52"/>
  <c r="N21" i="52" s="1"/>
  <c r="M22" i="52"/>
  <c r="N22" i="52" s="1"/>
  <c r="M23" i="52"/>
  <c r="M24" i="52"/>
  <c r="N24" i="52" s="1"/>
  <c r="M25" i="52"/>
  <c r="M26" i="52"/>
  <c r="N26" i="52" s="1"/>
  <c r="M27" i="52"/>
  <c r="N27" i="52" s="1"/>
  <c r="M28" i="52"/>
  <c r="M29" i="52"/>
  <c r="M30" i="52"/>
  <c r="N30" i="52" s="1"/>
  <c r="M31" i="52"/>
  <c r="N31" i="52" s="1"/>
  <c r="M32" i="52"/>
  <c r="N32" i="52" s="1"/>
  <c r="M33" i="52"/>
  <c r="N33" i="52" s="1"/>
  <c r="M34" i="52"/>
  <c r="N34" i="52" s="1"/>
  <c r="M35" i="52"/>
  <c r="M36" i="52"/>
  <c r="N36" i="52" s="1"/>
  <c r="M37" i="52"/>
  <c r="N37" i="52" s="1"/>
  <c r="M38" i="52"/>
  <c r="N38" i="52" s="1"/>
  <c r="M39" i="52"/>
  <c r="M40" i="52"/>
  <c r="M41" i="52"/>
  <c r="N41" i="52" s="1"/>
  <c r="M42" i="52"/>
  <c r="M43" i="52"/>
  <c r="M44" i="52"/>
  <c r="M45" i="52"/>
  <c r="N45" i="52" s="1"/>
  <c r="M46" i="52"/>
  <c r="N46" i="52" s="1"/>
  <c r="M47" i="52"/>
  <c r="M48" i="52"/>
  <c r="M49" i="52"/>
  <c r="N49" i="52" s="1"/>
  <c r="M50" i="52"/>
  <c r="N50" i="52" s="1"/>
  <c r="M51" i="52"/>
  <c r="N51" i="52" s="1"/>
  <c r="M52" i="52"/>
  <c r="N52" i="52" s="1"/>
  <c r="M53" i="52"/>
  <c r="N53" i="52" s="1"/>
  <c r="M54" i="52"/>
  <c r="M55" i="52"/>
  <c r="N55" i="52" s="1"/>
  <c r="M8" i="52"/>
  <c r="N8" i="52" s="1"/>
  <c r="N7" i="52"/>
  <c r="F7" i="52"/>
  <c r="G7" i="52" s="1"/>
  <c r="F10" i="52"/>
  <c r="G10" i="52" s="1"/>
  <c r="F11" i="52"/>
  <c r="F12" i="52"/>
  <c r="F13" i="52"/>
  <c r="F14" i="52"/>
  <c r="F15" i="52"/>
  <c r="F16" i="52"/>
  <c r="F17" i="52"/>
  <c r="G17" i="52" s="1"/>
  <c r="F18" i="52"/>
  <c r="G18" i="52" s="1"/>
  <c r="F19" i="52"/>
  <c r="G19" i="52" s="1"/>
  <c r="F20" i="52"/>
  <c r="F21" i="52"/>
  <c r="F22" i="52"/>
  <c r="F23" i="52"/>
  <c r="F24" i="52"/>
  <c r="F25" i="52"/>
  <c r="F26" i="52"/>
  <c r="F27" i="52"/>
  <c r="F28" i="52"/>
  <c r="F29" i="52"/>
  <c r="G29" i="52" s="1"/>
  <c r="F30" i="52"/>
  <c r="G30" i="52" s="1"/>
  <c r="F31" i="52"/>
  <c r="F32" i="52"/>
  <c r="F33" i="52"/>
  <c r="G33" i="52" s="1"/>
  <c r="F34" i="52"/>
  <c r="G34" i="52" s="1"/>
  <c r="F35" i="52"/>
  <c r="G35" i="52" s="1"/>
  <c r="F36" i="52"/>
  <c r="F37" i="52"/>
  <c r="G37" i="52" s="1"/>
  <c r="F38" i="52"/>
  <c r="F8" i="52"/>
  <c r="G8" i="52" s="1"/>
  <c r="F9" i="52"/>
  <c r="G9" i="52" s="1"/>
  <c r="V47" i="97" l="1"/>
  <c r="O75" i="97"/>
  <c r="N72" i="97"/>
  <c r="V9" i="97"/>
  <c r="M50" i="91"/>
  <c r="N50" i="91" s="1"/>
  <c r="O50" i="91" s="1"/>
  <c r="N54" i="91"/>
  <c r="O54" i="91" s="1"/>
  <c r="M32" i="91"/>
  <c r="N32" i="91" s="1"/>
  <c r="O32" i="91" s="1"/>
  <c r="N33" i="91"/>
  <c r="O33" i="91" s="1"/>
  <c r="N28" i="91"/>
  <c r="O28" i="91" s="1"/>
  <c r="M10" i="91"/>
  <c r="M20" i="91"/>
  <c r="N20" i="91" s="1"/>
  <c r="O20" i="91" s="1"/>
  <c r="C5" i="87"/>
  <c r="H131" i="97"/>
  <c r="N73" i="97"/>
  <c r="V150" i="97"/>
  <c r="E203" i="97"/>
  <c r="F203" i="97" s="1"/>
  <c r="O203" i="97" s="1"/>
  <c r="V126" i="97"/>
  <c r="O126" i="97" s="1"/>
  <c r="V201" i="97"/>
  <c r="V200" i="97" s="1"/>
  <c r="V66" i="97"/>
  <c r="J87" i="97"/>
  <c r="E199" i="97"/>
  <c r="E198" i="97" s="1"/>
  <c r="F198" i="97" s="1"/>
  <c r="G198" i="97" s="1"/>
  <c r="E88" i="97"/>
  <c r="E87" i="97" s="1"/>
  <c r="F87" i="97" s="1"/>
  <c r="J8" i="97"/>
  <c r="E178" i="97"/>
  <c r="F178" i="97" s="1"/>
  <c r="I201" i="97"/>
  <c r="I200" i="97" s="1"/>
  <c r="V83" i="97"/>
  <c r="V88" i="97"/>
  <c r="O152" i="97"/>
  <c r="H198" i="97"/>
  <c r="H197" i="97" s="1"/>
  <c r="E123" i="97"/>
  <c r="F123" i="97" s="1"/>
  <c r="G123" i="97" s="1"/>
  <c r="V116" i="97"/>
  <c r="K8" i="97"/>
  <c r="K131" i="97"/>
  <c r="K130" i="97" s="1"/>
  <c r="E140" i="97"/>
  <c r="F140" i="97" s="1"/>
  <c r="F44" i="97"/>
  <c r="V44" i="97" s="1"/>
  <c r="E83" i="97"/>
  <c r="E171" i="97"/>
  <c r="F171" i="97" s="1"/>
  <c r="E193" i="97"/>
  <c r="F193" i="97" s="1"/>
  <c r="H201" i="97"/>
  <c r="H200" i="97" s="1"/>
  <c r="V156" i="97"/>
  <c r="V149" i="97" s="1"/>
  <c r="K87" i="97"/>
  <c r="F74" i="97"/>
  <c r="G74" i="97" s="1"/>
  <c r="E132" i="97"/>
  <c r="F132" i="97" s="1"/>
  <c r="V132" i="97" s="1"/>
  <c r="E195" i="97"/>
  <c r="F195" i="97" s="1"/>
  <c r="K201" i="97"/>
  <c r="K200" i="97" s="1"/>
  <c r="J201" i="97"/>
  <c r="J200" i="97" s="1"/>
  <c r="I8" i="97"/>
  <c r="H87" i="97"/>
  <c r="I131" i="97"/>
  <c r="I130" i="97" s="1"/>
  <c r="E183" i="97"/>
  <c r="F183" i="97" s="1"/>
  <c r="F93" i="97"/>
  <c r="E126" i="97"/>
  <c r="F126" i="97" s="1"/>
  <c r="E165" i="97"/>
  <c r="F165" i="97" s="1"/>
  <c r="G165" i="97" s="1"/>
  <c r="E173" i="97"/>
  <c r="F173" i="97" s="1"/>
  <c r="G173" i="97" s="1"/>
  <c r="E202" i="97"/>
  <c r="E201" i="97" s="1"/>
  <c r="O158" i="97"/>
  <c r="E97" i="97"/>
  <c r="F97" i="97" s="1"/>
  <c r="V97" i="97" s="1"/>
  <c r="K96" i="97"/>
  <c r="E169" i="97"/>
  <c r="F169" i="97" s="1"/>
  <c r="V93" i="97"/>
  <c r="I96" i="97"/>
  <c r="F116" i="97"/>
  <c r="I168" i="97"/>
  <c r="I148" i="97" s="1"/>
  <c r="V111" i="97"/>
  <c r="F77" i="97"/>
  <c r="G77" i="97" s="1"/>
  <c r="J96" i="97"/>
  <c r="J168" i="97"/>
  <c r="K168" i="97"/>
  <c r="E133" i="97"/>
  <c r="F99" i="97"/>
  <c r="G99" i="97" s="1"/>
  <c r="J149" i="97"/>
  <c r="K149" i="97"/>
  <c r="E181" i="97"/>
  <c r="F181" i="97" s="1"/>
  <c r="E162" i="97"/>
  <c r="F162" i="97" s="1"/>
  <c r="V169" i="97"/>
  <c r="O179" i="97"/>
  <c r="E150" i="97"/>
  <c r="F111" i="97"/>
  <c r="G111" i="97" s="1"/>
  <c r="V123" i="97"/>
  <c r="V133" i="97"/>
  <c r="V140" i="97"/>
  <c r="H96" i="97"/>
  <c r="H168" i="97"/>
  <c r="H149" i="97"/>
  <c r="I87" i="97"/>
  <c r="H130" i="97" l="1"/>
  <c r="E130" i="97" s="1"/>
  <c r="E131" i="97"/>
  <c r="V46" i="97"/>
  <c r="E200" i="97"/>
  <c r="F200" i="97" s="1"/>
  <c r="G200" i="97" s="1"/>
  <c r="V96" i="97"/>
  <c r="O78" i="97"/>
  <c r="F83" i="97"/>
  <c r="N10" i="91"/>
  <c r="O10" i="91" s="1"/>
  <c r="M9" i="91"/>
  <c r="M8" i="91" s="1"/>
  <c r="F199" i="97"/>
  <c r="E197" i="97"/>
  <c r="F197" i="97" s="1"/>
  <c r="G197" i="97" s="1"/>
  <c r="F88" i="97"/>
  <c r="F130" i="97"/>
  <c r="G130" i="97" s="1"/>
  <c r="J7" i="97"/>
  <c r="V87" i="97"/>
  <c r="K7" i="97"/>
  <c r="F133" i="97"/>
  <c r="K148" i="97"/>
  <c r="I7" i="97"/>
  <c r="I6" i="97" s="1"/>
  <c r="H148" i="97"/>
  <c r="E149" i="97"/>
  <c r="J148" i="97"/>
  <c r="E168" i="97"/>
  <c r="F168" i="97" s="1"/>
  <c r="G168" i="97" s="1"/>
  <c r="F150" i="97"/>
  <c r="G150" i="97" s="1"/>
  <c r="V168" i="97"/>
  <c r="V131" i="97"/>
  <c r="V130" i="97" s="1"/>
  <c r="E96" i="97"/>
  <c r="F96" i="97" s="1"/>
  <c r="G96" i="97" s="1"/>
  <c r="F202" i="97"/>
  <c r="J6" i="97" l="1"/>
  <c r="F149" i="97"/>
  <c r="G149" i="97" s="1"/>
  <c r="E148" i="97"/>
  <c r="G199" i="97"/>
  <c r="O199" i="97"/>
  <c r="K6" i="97"/>
  <c r="N9" i="91"/>
  <c r="O9" i="91" s="1"/>
  <c r="N8" i="91"/>
  <c r="O8" i="91" s="1"/>
  <c r="F131" i="97"/>
  <c r="G131" i="97" s="1"/>
  <c r="V148" i="97"/>
  <c r="F201" i="97"/>
  <c r="G201" i="97" s="1"/>
  <c r="O202" i="97"/>
  <c r="F148" i="97" l="1"/>
  <c r="G148" i="97" s="1"/>
  <c r="F9" i="97"/>
  <c r="G9" i="97" s="1"/>
  <c r="H8" i="97" l="1"/>
  <c r="H7" i="97" l="1"/>
  <c r="E8" i="97"/>
  <c r="F46" i="97"/>
  <c r="H6" i="97" l="1"/>
  <c r="E7" i="97"/>
  <c r="E6" i="97" s="1"/>
  <c r="F8" i="97"/>
  <c r="G8" i="97" s="1"/>
  <c r="G46" i="97"/>
  <c r="F7" i="97" l="1"/>
  <c r="G7" i="97" s="1"/>
  <c r="F6" i="97"/>
  <c r="G6" i="97" s="1"/>
  <c r="V8" i="97"/>
  <c r="V7" i="97" s="1"/>
  <c r="V6" i="97" s="1"/>
  <c r="O79" i="97"/>
  <c r="O81" i="97" s="1"/>
  <c r="O82" i="97" s="1"/>
</calcChain>
</file>

<file path=xl/sharedStrings.xml><?xml version="1.0" encoding="utf-8"?>
<sst xmlns="http://schemas.openxmlformats.org/spreadsheetml/2006/main" count="1398" uniqueCount="498">
  <si>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</si>
  <si>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</si>
  <si>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</si>
  <si>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</si>
  <si>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</si>
  <si>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입</t>
    <phoneticPr fontId="12" type="noConversion"/>
  </si>
  <si>
    <t>세   출</t>
    <phoneticPr fontId="12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</si>
  <si>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</si>
  <si>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</si>
  <si>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</si>
  <si>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</si>
  <si>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 xml:space="preserve">                       (단위 : 원)</t>
    <phoneticPr fontId="12" type="noConversion"/>
  </si>
  <si>
    <t>(단위 : 원)</t>
    <phoneticPr fontId="4" type="noConversion"/>
  </si>
  <si>
    <t>목</t>
    <phoneticPr fontId="4" type="noConversion"/>
  </si>
  <si>
    <t>소   계</t>
    <phoneticPr fontId="12" type="noConversion"/>
  </si>
  <si>
    <t>구  분</t>
    <phoneticPr fontId="12" type="noConversion"/>
  </si>
  <si>
    <t>(단위 : 원)</t>
  </si>
  <si>
    <t>세                입</t>
  </si>
  <si>
    <t>세                출</t>
  </si>
  <si>
    <t>과                  목</t>
  </si>
  <si>
    <t>증감사유</t>
  </si>
  <si>
    <t>관</t>
  </si>
  <si>
    <t>항</t>
  </si>
  <si>
    <t>목</t>
  </si>
  <si>
    <t>합             계</t>
  </si>
  <si>
    <t>증감사유</t>
    <phoneticPr fontId="12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</si>
  <si>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</si>
  <si>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</si>
  <si>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</si>
  <si>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</si>
  <si>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육아휴직</t>
    <phoneticPr fontId="30" type="noConversion"/>
  </si>
  <si>
    <t>합 계</t>
    <phoneticPr fontId="4" type="noConversion"/>
  </si>
  <si>
    <t>00 / 00 입사</t>
  </si>
  <si>
    <t>00 / 00 입사</t>
    <phoneticPr fontId="30" type="noConversion"/>
  </si>
  <si>
    <t>00 / 00 퇴사</t>
    <phoneticPr fontId="30" type="noConversion"/>
  </si>
  <si>
    <t>※ 보건복지가족부 0000년 00000 종사자 보수지급기준표 적용.</t>
    <phoneticPr fontId="30" type="noConversion"/>
  </si>
  <si>
    <t>퇴직금 및 
퇴직적립금</t>
    <phoneticPr fontId="12" type="noConversion"/>
  </si>
  <si>
    <t>사회보험부담금</t>
    <phoneticPr fontId="12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</si>
  <si>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</si>
  <si>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</si>
  <si>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</si>
  <si>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제수당</t>
    <phoneticPr fontId="4" type="noConversion"/>
  </si>
  <si>
    <t>제수당 계</t>
    <phoneticPr fontId="4" type="noConversion"/>
  </si>
  <si>
    <t>00수당</t>
    <phoneticPr fontId="12" type="noConversion"/>
  </si>
  <si>
    <t>00수당</t>
    <phoneticPr fontId="4" type="noConversion"/>
  </si>
  <si>
    <t>총합계</t>
    <phoneticPr fontId="4" type="noConversion"/>
  </si>
  <si>
    <t>지자체 별도 지급액</t>
    <phoneticPr fontId="12" type="noConversion"/>
  </si>
  <si>
    <t>000</t>
    <phoneticPr fontId="12" type="noConversion"/>
  </si>
  <si>
    <t>지자체 지급액 계</t>
    <phoneticPr fontId="12" type="noConversion"/>
  </si>
  <si>
    <t>계</t>
    <phoneticPr fontId="12" type="noConversion"/>
  </si>
  <si>
    <t>합계</t>
    <phoneticPr fontId="4" type="noConversion"/>
  </si>
  <si>
    <t>성명</t>
    <phoneticPr fontId="12" type="noConversion"/>
  </si>
  <si>
    <t>성명</t>
    <phoneticPr fontId="12" type="noConversion"/>
  </si>
  <si>
    <t>급여</t>
    <phoneticPr fontId="4" type="noConversion"/>
  </si>
  <si>
    <t>급여</t>
    <phoneticPr fontId="4" type="noConversion"/>
  </si>
  <si>
    <t>재원</t>
    <phoneticPr fontId="4" type="noConversion"/>
  </si>
  <si>
    <t>보조금</t>
    <phoneticPr fontId="12" type="noConversion"/>
  </si>
  <si>
    <t>법인전입금</t>
    <phoneticPr fontId="12" type="noConversion"/>
  </si>
  <si>
    <t>자부담</t>
    <phoneticPr fontId="12" type="noConversion"/>
  </si>
  <si>
    <t>사. 사업별 인건비 일람표</t>
    <phoneticPr fontId="4" type="noConversion"/>
  </si>
  <si>
    <t>아. 일용잡급 일람표</t>
    <phoneticPr fontId="4" type="noConversion"/>
  </si>
  <si>
    <t>증감율(%)
(C/A*100)</t>
    <phoneticPr fontId="4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</si>
  <si>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</si>
  <si>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</si>
  <si>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</si>
  <si>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</si>
  <si>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</si>
  <si>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</si>
  <si>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</si>
  <si>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</si>
  <si>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시도보조금</t>
  </si>
  <si>
    <t>시군구보조금</t>
  </si>
  <si>
    <t>기타보조금</t>
  </si>
  <si>
    <t>후원금</t>
  </si>
  <si>
    <t>후원금수입</t>
  </si>
  <si>
    <t>지정후원금</t>
  </si>
  <si>
    <t>비지정후원금</t>
  </si>
  <si>
    <t>전입금</t>
  </si>
  <si>
    <t>법인전입금</t>
  </si>
  <si>
    <t>이월금</t>
  </si>
  <si>
    <t>전년도이월금(자부담)</t>
  </si>
  <si>
    <t>전년도이월금(후원금)</t>
  </si>
  <si>
    <t>전년도이월금(보조금)</t>
    <phoneticPr fontId="4" type="noConversion"/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</si>
  <si>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</si>
  <si>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</si>
  <si>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</si>
  <si>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</si>
  <si>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</si>
  <si>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</si>
  <si>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</si>
  <si>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일용잡급</t>
  </si>
  <si>
    <t>제수당</t>
  </si>
  <si>
    <t>퇴직금및퇴직적립금</t>
  </si>
  <si>
    <t>사회보험부담비용</t>
  </si>
  <si>
    <t>기타후생경비</t>
  </si>
  <si>
    <t>업무추진비</t>
  </si>
  <si>
    <t>기관운영비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</si>
  <si>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</si>
  <si>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</si>
  <si>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</si>
  <si>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</si>
  <si>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</si>
  <si>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</si>
  <si>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</si>
  <si>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</si>
  <si>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</si>
  <si>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</si>
  <si>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</si>
  <si>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</si>
  <si>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</si>
  <si>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</si>
  <si>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</si>
  <si>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  <phoneticPr fontId="4" type="noConversion"/>
  </si>
  <si>
    <t>의료비</t>
  </si>
  <si>
    <t>연료비</t>
  </si>
  <si>
    <t>환경개선사업</t>
  </si>
  <si>
    <t>7종 운영지원사업</t>
    <phoneticPr fontId="4" type="noConversion"/>
  </si>
  <si>
    <t>지역사회연계</t>
    <phoneticPr fontId="4" type="noConversion"/>
  </si>
  <si>
    <t>가족과유대</t>
    <phoneticPr fontId="4" type="noConversion"/>
  </si>
  <si>
    <t>잡지출</t>
  </si>
  <si>
    <t>예비비및기타</t>
  </si>
  <si>
    <t>예비비</t>
    <phoneticPr fontId="4" type="noConversion"/>
  </si>
  <si>
    <t>보조금반환</t>
    <phoneticPr fontId="4" type="noConversion"/>
  </si>
  <si>
    <t>이월사업비</t>
  </si>
  <si>
    <t>직책보조비</t>
  </si>
  <si>
    <t>피복비</t>
  </si>
  <si>
    <t>예비비</t>
  </si>
  <si>
    <t>후원금</t>
    <phoneticPr fontId="12" type="noConversion"/>
  </si>
  <si>
    <t>◆급여</t>
  </si>
  <si>
    <t>시설장</t>
  </si>
  <si>
    <t>이기수</t>
  </si>
  <si>
    <t>×</t>
  </si>
  <si>
    <t>=</t>
  </si>
  <si>
    <t>사회재활교사</t>
  </si>
  <si>
    <t>가온</t>
  </si>
  <si>
    <t>보조인력</t>
    <phoneticPr fontId="12" type="noConversion"/>
  </si>
  <si>
    <t>다온</t>
  </si>
  <si>
    <t>라온</t>
  </si>
  <si>
    <t>마온</t>
  </si>
  <si>
    <t>마온보조</t>
    <phoneticPr fontId="12" type="noConversion"/>
  </si>
  <si>
    <t>바온</t>
  </si>
  <si>
    <t>바온보조</t>
    <phoneticPr fontId="12" type="noConversion"/>
  </si>
  <si>
    <t>사온</t>
  </si>
  <si>
    <t>보조인력</t>
    <phoneticPr fontId="12" type="noConversion"/>
  </si>
  <si>
    <t>아온</t>
  </si>
  <si>
    <t>조리원</t>
  </si>
  <si>
    <t>오혜은</t>
  </si>
  <si>
    <t>◆일용잡급</t>
  </si>
  <si>
    <t>계약직</t>
  </si>
  <si>
    <t>◆제수당</t>
  </si>
  <si>
    <t>-명절휴가비</t>
  </si>
  <si>
    <t>-가족수당</t>
  </si>
  <si>
    <t>-연장근로수당</t>
  </si>
  <si>
    <t>X 1/209</t>
    <phoneticPr fontId="3" type="noConversion"/>
  </si>
  <si>
    <t>1.5</t>
    <phoneticPr fontId="1" type="noConversion"/>
  </si>
  <si>
    <t>20시간</t>
  </si>
  <si>
    <t>◆퇴직적립금</t>
  </si>
  <si>
    <t>1/12</t>
  </si>
  <si>
    <t>◆사회보험부담비용</t>
  </si>
  <si>
    <t>건강보험료</t>
  </si>
  <si>
    <t>노인장기요양보험</t>
  </si>
  <si>
    <t>고용보험</t>
  </si>
  <si>
    <t>산재보험</t>
  </si>
  <si>
    <t>가온보조</t>
    <phoneticPr fontId="12" type="noConversion"/>
  </si>
  <si>
    <t>◆기타후생경비</t>
  </si>
  <si>
    <t>직원복리후생비</t>
    <phoneticPr fontId="12" type="noConversion"/>
  </si>
  <si>
    <t>단체상해보험</t>
    <phoneticPr fontId="12" type="noConversion"/>
  </si>
  <si>
    <t>명함제작비</t>
    <phoneticPr fontId="12" type="noConversion"/>
  </si>
  <si>
    <t>◆기관운영비</t>
  </si>
  <si>
    <t>유관기관경비</t>
  </si>
  <si>
    <t>지역 명절 선물비</t>
  </si>
  <si>
    <t>◆직책보조비</t>
  </si>
  <si>
    <t>◆회의비</t>
  </si>
  <si>
    <t>운영위원회</t>
  </si>
  <si>
    <t>회의다과비</t>
  </si>
  <si>
    <t>◆여비</t>
  </si>
  <si>
    <t>출장여비</t>
  </si>
  <si>
    <t>◆수용비및수수료</t>
  </si>
  <si>
    <t>사무용품구입</t>
  </si>
  <si>
    <t>수수료</t>
  </si>
  <si>
    <t>집기구입비</t>
  </si>
  <si>
    <t>도서구입비</t>
  </si>
  <si>
    <t>비데렌탈료</t>
    <phoneticPr fontId="12" type="noConversion"/>
  </si>
  <si>
    <t>복사기렌탈료</t>
    <phoneticPr fontId="12" type="noConversion"/>
  </si>
  <si>
    <t>정수기렌탈료</t>
  </si>
  <si>
    <t>하이패스단말기</t>
    <phoneticPr fontId="12" type="noConversion"/>
  </si>
  <si>
    <t>◆공공요금</t>
  </si>
  <si>
    <t>◆제세공과금</t>
  </si>
  <si>
    <t>자동차보험</t>
  </si>
  <si>
    <t>종합안전배상책임보험</t>
  </si>
  <si>
    <t>승강기배상보험</t>
  </si>
  <si>
    <t>화재보험</t>
  </si>
  <si>
    <t>자동차세및 각종세금</t>
  </si>
  <si>
    <t>◆차량비</t>
  </si>
  <si>
    <t>차량주유비</t>
  </si>
  <si>
    <t>◆기타운영비</t>
  </si>
  <si>
    <t>직원근무복</t>
  </si>
  <si>
    <t>◆시설비</t>
  </si>
  <si>
    <t>◆자산취득비</t>
  </si>
  <si>
    <t>건조기</t>
    <phoneticPr fontId="12" type="noConversion"/>
  </si>
  <si>
    <t>사무용OA기기구입</t>
  </si>
  <si>
    <t>사무용가구 구입</t>
  </si>
  <si>
    <t>호실 냉장고 구입</t>
  </si>
  <si>
    <t>차량구입</t>
  </si>
  <si>
    <t>차량구입(할부)</t>
  </si>
  <si>
    <t>◆시설장비유지비</t>
  </si>
  <si>
    <t>장비유지비</t>
  </si>
  <si>
    <t>시설유지비</t>
  </si>
  <si>
    <t>승강기유지비</t>
    <phoneticPr fontId="12" type="noConversion"/>
  </si>
  <si>
    <t>공구가방</t>
    <phoneticPr fontId="12" type="noConversion"/>
  </si>
  <si>
    <t>방역소독비</t>
    <phoneticPr fontId="12" type="noConversion"/>
  </si>
  <si>
    <t>그룹홈보수비용</t>
    <phoneticPr fontId="12" type="noConversion"/>
  </si>
  <si>
    <t>◆생계비</t>
  </si>
  <si>
    <t>주ㆍ부식비</t>
    <phoneticPr fontId="12" type="noConversion"/>
  </si>
  <si>
    <t>간식비</t>
  </si>
  <si>
    <t>특별급식비</t>
    <phoneticPr fontId="12" type="noConversion"/>
  </si>
  <si>
    <t>기타생계비</t>
    <phoneticPr fontId="12" type="noConversion"/>
  </si>
  <si>
    <t>◆수용기관경비</t>
  </si>
  <si>
    <t>일상용품구입</t>
  </si>
  <si>
    <t>위생재료구입</t>
  </si>
  <si>
    <t>방역비</t>
    <phoneticPr fontId="12" type="noConversion"/>
  </si>
  <si>
    <t>◆피복비</t>
  </si>
  <si>
    <t>여름캠프 단체복</t>
    <phoneticPr fontId="12" type="noConversion"/>
  </si>
  <si>
    <t>◆의료비</t>
  </si>
  <si>
    <t>의약품구입비</t>
  </si>
  <si>
    <t>보건위생비</t>
  </si>
  <si>
    <t>◆연료비</t>
  </si>
  <si>
    <t>난방연료비</t>
    <phoneticPr fontId="12" type="noConversion"/>
  </si>
  <si>
    <t>취사연료비</t>
    <phoneticPr fontId="12" type="noConversion"/>
  </si>
  <si>
    <t>직원역량강화</t>
    <phoneticPr fontId="12" type="noConversion"/>
  </si>
  <si>
    <t>◆직원역량강화</t>
    <phoneticPr fontId="12" type="noConversion"/>
  </si>
  <si>
    <t>팀간담회, 세미나 등</t>
    <phoneticPr fontId="12" type="noConversion"/>
  </si>
  <si>
    <t>◆여가활동</t>
  </si>
  <si>
    <t>여가활동</t>
    <phoneticPr fontId="12" type="noConversion"/>
  </si>
  <si>
    <t>=</t>
    <phoneticPr fontId="12" type="noConversion"/>
  </si>
  <si>
    <t>여름캠프</t>
    <phoneticPr fontId="12" type="noConversion"/>
  </si>
  <si>
    <t>가을여행</t>
    <phoneticPr fontId="12" type="noConversion"/>
  </si>
  <si>
    <t>홈나들이</t>
    <phoneticPr fontId="12" type="noConversion"/>
  </si>
  <si>
    <t>◆환경개선사업</t>
  </si>
  <si>
    <t>환경개선사업비</t>
  </si>
  <si>
    <t>◆4종 운영지원사업</t>
    <phoneticPr fontId="12" type="noConversion"/>
  </si>
  <si>
    <t>4종 입소자 건강검진비</t>
    <phoneticPr fontId="12" type="noConversion"/>
  </si>
  <si>
    <t>4종 입소자 부식비</t>
    <phoneticPr fontId="12" type="noConversion"/>
  </si>
  <si>
    <t>4종 입소자 간식비</t>
    <phoneticPr fontId="12" type="noConversion"/>
  </si>
  <si>
    <t>4종 입소자 피복비</t>
    <phoneticPr fontId="12" type="noConversion"/>
  </si>
  <si>
    <t>4종 입소자 특별급식비</t>
    <phoneticPr fontId="12" type="noConversion"/>
  </si>
  <si>
    <t>7종 운영지원사업</t>
    <phoneticPr fontId="12" type="noConversion"/>
  </si>
  <si>
    <t>◆7종 환경개선사업</t>
    <phoneticPr fontId="12" type="noConversion"/>
  </si>
  <si>
    <t>7종 환경개선사업비</t>
    <phoneticPr fontId="12" type="noConversion"/>
  </si>
  <si>
    <t>지역사회연계</t>
    <phoneticPr fontId="12" type="noConversion"/>
  </si>
  <si>
    <t>후원관리</t>
    <phoneticPr fontId="12" type="noConversion"/>
  </si>
  <si>
    <t>가족과유대</t>
    <phoneticPr fontId="12" type="noConversion"/>
  </si>
  <si>
    <t>◆가족과유대</t>
    <phoneticPr fontId="12" type="noConversion"/>
  </si>
  <si>
    <t>부모간담회</t>
    <phoneticPr fontId="12" type="noConversion"/>
  </si>
  <si>
    <t>◆잡지출</t>
  </si>
  <si>
    <t>◆예비비</t>
  </si>
  <si>
    <t>반환금</t>
    <phoneticPr fontId="12" type="noConversion"/>
  </si>
  <si>
    <t>◆보조금 반환금</t>
    <phoneticPr fontId="12" type="noConversion"/>
  </si>
  <si>
    <t>다온보조</t>
    <phoneticPr fontId="12" type="noConversion"/>
  </si>
  <si>
    <t>라온보조</t>
    <phoneticPr fontId="12" type="noConversion"/>
  </si>
  <si>
    <t>사온보조</t>
    <phoneticPr fontId="12" type="noConversion"/>
  </si>
  <si>
    <t>아온보조</t>
    <phoneticPr fontId="12" type="noConversion"/>
  </si>
  <si>
    <t>신원재정보험</t>
    <phoneticPr fontId="12" type="noConversion"/>
  </si>
  <si>
    <t>급량비</t>
    <phoneticPr fontId="12" type="noConversion"/>
  </si>
  <si>
    <t>◆지역사회연계</t>
    <phoneticPr fontId="12" type="noConversion"/>
  </si>
  <si>
    <t>한상범</t>
    <phoneticPr fontId="12" type="noConversion"/>
  </si>
  <si>
    <t>X 1/209</t>
    <phoneticPr fontId="12" type="noConversion"/>
  </si>
  <si>
    <t>1.5</t>
    <phoneticPr fontId="12" type="noConversion"/>
  </si>
  <si>
    <t>프린트렌탈</t>
    <phoneticPr fontId="12" type="noConversion"/>
  </si>
  <si>
    <t>침대렌탈료</t>
    <phoneticPr fontId="12" type="noConversion"/>
  </si>
  <si>
    <t>보조금</t>
  </si>
  <si>
    <t>소   계</t>
    <phoneticPr fontId="12" type="noConversion"/>
  </si>
  <si>
    <t>사무비(인건비)</t>
  </si>
  <si>
    <t>사무비(운영비)</t>
  </si>
  <si>
    <t>사업비(운영비)</t>
  </si>
  <si>
    <t>사업비(사업비)</t>
  </si>
  <si>
    <t>보조금반환</t>
  </si>
  <si>
    <t>자부담</t>
  </si>
  <si>
    <t>법인</t>
  </si>
  <si>
    <t>합  계</t>
    <phoneticPr fontId="12" type="noConversion"/>
  </si>
  <si>
    <t>소   계</t>
    <phoneticPr fontId="12" type="noConversion"/>
  </si>
  <si>
    <t>피복비</t>
    <phoneticPr fontId="12" type="noConversion"/>
  </si>
  <si>
    <t>7종 운영지원사업</t>
    <phoneticPr fontId="4" type="noConversion"/>
  </si>
  <si>
    <t>지역사회연계</t>
    <phoneticPr fontId="4" type="noConversion"/>
  </si>
  <si>
    <t>가족과유대</t>
    <phoneticPr fontId="4" type="noConversion"/>
  </si>
  <si>
    <t>예비비</t>
    <phoneticPr fontId="12" type="noConversion"/>
  </si>
  <si>
    <t>보조금반환</t>
    <phoneticPr fontId="12" type="noConversion"/>
  </si>
  <si>
    <t>실 지출이 반영된 차액 발생</t>
    <phoneticPr fontId="12" type="noConversion"/>
  </si>
  <si>
    <t>실 지출이 반영된 차액 발생</t>
    <phoneticPr fontId="12" type="noConversion"/>
  </si>
  <si>
    <t>실 지출이 반영된 차액 발생</t>
    <phoneticPr fontId="12" type="noConversion"/>
  </si>
  <si>
    <t>실 지출 건 반영에 따른 차액 발생</t>
    <phoneticPr fontId="12" type="noConversion"/>
  </si>
  <si>
    <t>◆ 차년도이월금</t>
    <phoneticPr fontId="12" type="noConversion"/>
  </si>
  <si>
    <t>차년도이월금</t>
    <phoneticPr fontId="12" type="noConversion"/>
  </si>
  <si>
    <t>차년도이월금</t>
    <phoneticPr fontId="4" type="noConversion"/>
  </si>
  <si>
    <t>차년도이월금</t>
    <phoneticPr fontId="12" type="noConversion"/>
  </si>
  <si>
    <t>차년도이월금</t>
    <phoneticPr fontId="12" type="noConversion"/>
  </si>
  <si>
    <t>차년도이월금</t>
    <phoneticPr fontId="12" type="noConversion"/>
  </si>
  <si>
    <t>차년도이월금</t>
    <phoneticPr fontId="12" type="noConversion"/>
  </si>
  <si>
    <t>전년도이월금(보조금)</t>
    <phoneticPr fontId="4" type="noConversion"/>
  </si>
  <si>
    <t>1/12</t>
    <phoneticPr fontId="12" type="noConversion"/>
  </si>
  <si>
    <t>국민연금</t>
    <phoneticPr fontId="12" type="noConversion"/>
  </si>
  <si>
    <t>순번</t>
    <phoneticPr fontId="4" type="noConversion"/>
  </si>
  <si>
    <t>구분</t>
  </si>
  <si>
    <t>예금종류</t>
  </si>
  <si>
    <t>예치은행</t>
    <phoneticPr fontId="12" type="noConversion"/>
  </si>
  <si>
    <t>계좌번호</t>
  </si>
  <si>
    <t>현재잔액</t>
  </si>
  <si>
    <t>비고</t>
  </si>
  <si>
    <t>예금</t>
  </si>
  <si>
    <t>보통예금</t>
  </si>
  <si>
    <t>보조금</t>
    <phoneticPr fontId="12" type="noConversion"/>
  </si>
  <si>
    <t>농협</t>
  </si>
  <si>
    <t>보조금계</t>
  </si>
  <si>
    <t>자부담계</t>
  </si>
  <si>
    <t>국민은행</t>
  </si>
  <si>
    <t>중소기업은행</t>
  </si>
  <si>
    <t>신협</t>
  </si>
  <si>
    <t>우리은행(구 한빛)</t>
  </si>
  <si>
    <t>KEB하나은행</t>
  </si>
  <si>
    <t>후원금계</t>
  </si>
  <si>
    <t>누      계</t>
  </si>
  <si>
    <t/>
  </si>
  <si>
    <t>과목</t>
  </si>
  <si>
    <t>전년도
이월액</t>
  </si>
  <si>
    <t>당해년도 증가액</t>
    <phoneticPr fontId="5" type="noConversion"/>
  </si>
  <si>
    <t>당해년도
감소액</t>
    <phoneticPr fontId="5" type="noConversion"/>
  </si>
  <si>
    <t>1월 퇴직적립금</t>
    <phoneticPr fontId="5" type="noConversion"/>
  </si>
  <si>
    <t>2월 퇴직적립금</t>
    <phoneticPr fontId="12" type="noConversion"/>
  </si>
  <si>
    <t>3월 퇴직적립금</t>
    <phoneticPr fontId="12" type="noConversion"/>
  </si>
  <si>
    <t>4월 퇴직적립금</t>
    <phoneticPr fontId="12" type="noConversion"/>
  </si>
  <si>
    <t>5월 퇴직적립금</t>
    <phoneticPr fontId="12" type="noConversion"/>
  </si>
  <si>
    <t>6월 퇴직적립금</t>
    <phoneticPr fontId="12" type="noConversion"/>
  </si>
  <si>
    <t>7월 퇴직적립금</t>
    <phoneticPr fontId="12" type="noConversion"/>
  </si>
  <si>
    <t>8월 퇴직적립금</t>
    <phoneticPr fontId="12" type="noConversion"/>
  </si>
  <si>
    <t>9월 퇴직적립금</t>
    <phoneticPr fontId="12" type="noConversion"/>
  </si>
  <si>
    <t>10월 퇴직적립금</t>
    <phoneticPr fontId="12" type="noConversion"/>
  </si>
  <si>
    <t>11월 퇴직적립금</t>
    <phoneticPr fontId="12" type="noConversion"/>
  </si>
  <si>
    <t xml:space="preserve">거래내역조회(회사조회) </t>
  </si>
  <si>
    <t>회사계좌번호</t>
  </si>
  <si>
    <t>회사고객번호</t>
  </si>
  <si>
    <t>회사고객명</t>
  </si>
  <si>
    <t>납입주기</t>
  </si>
  <si>
    <t>제도</t>
  </si>
  <si>
    <t>입금일자</t>
  </si>
  <si>
    <t>초기입금예정일자</t>
  </si>
  <si>
    <t>자산관리기관</t>
  </si>
  <si>
    <t>부담금구분</t>
  </si>
  <si>
    <t>부담금종류</t>
  </si>
  <si>
    <t>부담금합계</t>
  </si>
  <si>
    <t>회사부담금</t>
  </si>
  <si>
    <t>표준부담금</t>
  </si>
  <si>
    <t>보충부담금</t>
  </si>
  <si>
    <t>가입자부담금</t>
  </si>
  <si>
    <t>부담금입금</t>
  </si>
  <si>
    <t>특별부담금</t>
  </si>
  <si>
    <t>일시전환금</t>
  </si>
  <si>
    <t>퇴직보험신탁전환금</t>
  </si>
  <si>
    <t>수수료합계</t>
  </si>
  <si>
    <t>운용관리수수료</t>
  </si>
  <si>
    <t>자산관리수수료</t>
  </si>
  <si>
    <t>운용관리기관</t>
  </si>
  <si>
    <t>구속성금액</t>
  </si>
  <si>
    <t>채널유형</t>
  </si>
  <si>
    <t>260-005-925969</t>
  </si>
  <si>
    <t>별빛누리그룹홈</t>
    <phoneticPr fontId="12" type="noConversion"/>
  </si>
  <si>
    <t>1-월납</t>
  </si>
  <si>
    <t>DC</t>
  </si>
  <si>
    <t>2020-07-25</t>
  </si>
  <si>
    <t>신한은행</t>
  </si>
  <si>
    <t>2-정시</t>
  </si>
  <si>
    <t>1-부담금</t>
  </si>
  <si>
    <t>B088-신한은행</t>
  </si>
  <si>
    <t>1-단말기(직납)</t>
  </si>
  <si>
    <t>2020-08-25</t>
  </si>
  <si>
    <t>납입계</t>
  </si>
  <si>
    <t>1년미만 환급계</t>
  </si>
  <si>
    <t>순번</t>
    <phoneticPr fontId="5" type="noConversion"/>
  </si>
  <si>
    <t>수령일자</t>
    <phoneticPr fontId="5" type="noConversion"/>
  </si>
  <si>
    <t>보조계정(항)</t>
    <phoneticPr fontId="5" type="noConversion"/>
  </si>
  <si>
    <t>보조계정(목)</t>
    <phoneticPr fontId="5" type="noConversion"/>
  </si>
  <si>
    <t>금액(원)</t>
    <phoneticPr fontId="5" type="noConversion"/>
  </si>
  <si>
    <t>보조기관</t>
    <phoneticPr fontId="5" type="noConversion"/>
  </si>
  <si>
    <t>산출내역</t>
    <phoneticPr fontId="5" type="noConversion"/>
  </si>
  <si>
    <t>보건복지부</t>
  </si>
  <si>
    <t>1분기 별빛누리나온 운영비보조금</t>
  </si>
  <si>
    <t>2분기 별빛누리나온 운영비보조금</t>
  </si>
  <si>
    <t>3분기 별빛누리나온 운영비보조금</t>
  </si>
  <si>
    <t>나온 소계</t>
    <phoneticPr fontId="12" type="noConversion"/>
  </si>
  <si>
    <t>시도보조금 계</t>
    <phoneticPr fontId="12" type="noConversion"/>
  </si>
  <si>
    <t>기타보조금 계</t>
  </si>
  <si>
    <t>시도보조금 경기도 소계</t>
  </si>
  <si>
    <t>시도보조금 화성시 소계</t>
  </si>
  <si>
    <t>시도보조금 계</t>
  </si>
  <si>
    <t>잡수입 계</t>
  </si>
  <si>
    <t>합계</t>
  </si>
  <si>
    <t>1분기 별빛누리나온 종사자인건비</t>
  </si>
  <si>
    <t>2분기 4종운영비 나온 입소자부식비</t>
  </si>
  <si>
    <t>2분기 4종운영비 나온 입소자간식비</t>
  </si>
  <si>
    <t>2분기 4종운영비 나온 입소자피복비</t>
  </si>
  <si>
    <t>2분기 4종운영비 나온 입소자특별급식비</t>
  </si>
  <si>
    <t>2분기 별빛누리나온 종사자인건비</t>
  </si>
  <si>
    <t>3분기 별빛누리나온 종사자인건비</t>
  </si>
  <si>
    <t>4분기 별빛누리나온 운영비보조금</t>
  </si>
  <si>
    <t>4분기 별빛누리나온 종사자인건비</t>
  </si>
  <si>
    <t>보조금(7종)</t>
  </si>
  <si>
    <t>보조금(4종)</t>
  </si>
  <si>
    <t>자부담(입소비용)</t>
  </si>
  <si>
    <t>운영비보조금</t>
  </si>
  <si>
    <t>농협</t>
    <phoneticPr fontId="12" type="noConversion"/>
  </si>
  <si>
    <t>보건복지부</t>
    <phoneticPr fontId="12" type="noConversion"/>
  </si>
  <si>
    <t>보건복지부</t>
    <phoneticPr fontId="12" type="noConversion"/>
  </si>
  <si>
    <t>신한은행</t>
    <phoneticPr fontId="12" type="noConversion"/>
  </si>
  <si>
    <t>DC</t>
    <phoneticPr fontId="12" type="noConversion"/>
  </si>
  <si>
    <t>2022-06.</t>
    <phoneticPr fontId="12" type="noConversion"/>
  </si>
  <si>
    <t>1년이상 지급계</t>
    <phoneticPr fontId="12" type="noConversion"/>
  </si>
  <si>
    <t>가.  세입.세출 총괄표(나온)</t>
    <phoneticPr fontId="4" type="noConversion"/>
  </si>
  <si>
    <t>나.  세입결산서(나온)</t>
    <phoneticPr fontId="4" type="noConversion"/>
  </si>
  <si>
    <t>다.  세출결산서(나온)</t>
    <phoneticPr fontId="4" type="noConversion"/>
  </si>
  <si>
    <r>
      <t xml:space="preserve">라.  세입 </t>
    </r>
    <r>
      <rPr>
        <b/>
        <sz val="14"/>
        <rFont val="굴림"/>
        <family val="3"/>
        <charset val="129"/>
      </rPr>
      <t>∙</t>
    </r>
    <r>
      <rPr>
        <b/>
        <sz val="14"/>
        <rFont val="HY그래픽"/>
        <family val="1"/>
        <charset val="129"/>
      </rPr>
      <t xml:space="preserve"> 세출  개요(나온)   </t>
    </r>
    <phoneticPr fontId="12" type="noConversion"/>
  </si>
  <si>
    <t>마.  증감사유(나온)</t>
    <phoneticPr fontId="12" type="noConversion"/>
  </si>
  <si>
    <t>차. 정부보조금 명세서(나온)</t>
    <phoneticPr fontId="12" type="noConversion"/>
  </si>
  <si>
    <t>사.현금및예금명세서(나온)</t>
    <phoneticPr fontId="12" type="noConversion"/>
  </si>
  <si>
    <t>아. 퇴직충당금 명세서(퇴직연금)-나온</t>
    <phoneticPr fontId="12" type="noConversion"/>
  </si>
  <si>
    <t>자. 퇴직금 불입내역서 및 잔액증명서(나온)</t>
    <phoneticPr fontId="12" type="noConversion"/>
  </si>
  <si>
    <t>2023년
예산 (A)</t>
    <phoneticPr fontId="4" type="noConversion"/>
  </si>
  <si>
    <t>2023년
결산 (B)</t>
    <phoneticPr fontId="4" type="noConversion"/>
  </si>
  <si>
    <t>*나온 입소비용 수입
 - 3명*350,000원*1개월=1,050,000원
 - 4명*350,000원*1개월=1,400,000원
 - 3명*400,000원*3개월=3,600,000원
 - 4명*400,000원*7개월=11,200,000원</t>
    <phoneticPr fontId="4" type="noConversion"/>
  </si>
  <si>
    <t>* 인건비(89,000,000원)+운영비(10,400,000원)+4종운영비(1,457,500원)=100,857,500원</t>
    <phoneticPr fontId="12" type="noConversion"/>
  </si>
  <si>
    <t>* 예금이자 운영비 보조금(24,370원) + 4종운영비(20원) + 자부담(1,325원)</t>
    <phoneticPr fontId="12" type="noConversion"/>
  </si>
  <si>
    <t>2023년
예산 (A)</t>
    <phoneticPr fontId="4" type="noConversion"/>
  </si>
  <si>
    <t>2023년
결산 (B)</t>
    <phoneticPr fontId="4" type="noConversion"/>
  </si>
  <si>
    <t>여가활동사업비</t>
    <phoneticPr fontId="12" type="noConversion"/>
  </si>
  <si>
    <t>4종 운영지원사업비</t>
    <phoneticPr fontId="12" type="noConversion"/>
  </si>
  <si>
    <t>교육재활사업비</t>
    <phoneticPr fontId="12" type="noConversion"/>
  </si>
  <si>
    <t>◆권익증진교육</t>
    <phoneticPr fontId="12" type="noConversion"/>
  </si>
  <si>
    <t>교육강사비</t>
    <phoneticPr fontId="12" type="noConversion"/>
  </si>
  <si>
    <t>지역사회교류사업비</t>
    <phoneticPr fontId="12" type="noConversion"/>
  </si>
  <si>
    <t>자립지원사업비</t>
    <phoneticPr fontId="12" type="noConversion"/>
  </si>
  <si>
    <t>한상범</t>
    <phoneticPr fontId="12" type="noConversion"/>
  </si>
  <si>
    <t>홍훈</t>
    <phoneticPr fontId="12" type="noConversion"/>
  </si>
  <si>
    <t>홍훈</t>
    <phoneticPr fontId="12" type="noConversion"/>
  </si>
  <si>
    <t>한상범</t>
    <phoneticPr fontId="12" type="noConversion"/>
  </si>
  <si>
    <t>홍훈</t>
    <phoneticPr fontId="12" type="noConversion"/>
  </si>
  <si>
    <t>한상범</t>
    <phoneticPr fontId="12" type="noConversion"/>
  </si>
  <si>
    <t>홍훈</t>
    <phoneticPr fontId="12" type="noConversion"/>
  </si>
  <si>
    <t>20시간</t>
    <phoneticPr fontId="12" type="noConversion"/>
  </si>
  <si>
    <t>홈페이지제작비</t>
    <phoneticPr fontId="12" type="noConversion"/>
  </si>
  <si>
    <t>전화,전기,수도</t>
    <phoneticPr fontId="12" type="noConversion"/>
  </si>
  <si>
    <t>하이패스충전</t>
    <phoneticPr fontId="12" type="noConversion"/>
  </si>
  <si>
    <t>송년회</t>
    <phoneticPr fontId="12" type="noConversion"/>
  </si>
  <si>
    <t>◆지역사회교류사업</t>
    <phoneticPr fontId="12" type="noConversion"/>
  </si>
  <si>
    <t>지역사회기관교류 및
행사참여비</t>
    <phoneticPr fontId="12" type="noConversion"/>
  </si>
  <si>
    <t>◆자립지원사업</t>
    <phoneticPr fontId="12" type="noConversion"/>
  </si>
  <si>
    <t>사회편의시설이용료</t>
    <phoneticPr fontId="12" type="noConversion"/>
  </si>
  <si>
    <t>생활재활교사</t>
    <phoneticPr fontId="12" type="noConversion"/>
  </si>
  <si>
    <t>홍훈</t>
    <phoneticPr fontId="12" type="noConversion"/>
  </si>
  <si>
    <t>2023년
결산 (B)</t>
    <phoneticPr fontId="4" type="noConversion"/>
  </si>
  <si>
    <t>2023년
예산 (A)</t>
    <phoneticPr fontId="4" type="noConversion"/>
  </si>
  <si>
    <t>2023년 12월 31일 기준</t>
    <phoneticPr fontId="12" type="noConversion"/>
  </si>
  <si>
    <t>2023년
예산 (A)</t>
    <phoneticPr fontId="4" type="noConversion"/>
  </si>
  <si>
    <t>2023년
예산 (A)</t>
    <phoneticPr fontId="4" type="noConversion"/>
  </si>
  <si>
    <t>2023년
결산 (B)</t>
    <phoneticPr fontId="4" type="noConversion"/>
  </si>
  <si>
    <t>교육재활사업비</t>
    <phoneticPr fontId="4" type="noConversion"/>
  </si>
  <si>
    <t>일상생활서비스</t>
    <phoneticPr fontId="4" type="noConversion"/>
  </si>
  <si>
    <t>여가활동사업비</t>
    <phoneticPr fontId="4" type="noConversion"/>
  </si>
  <si>
    <t>지역사회교류사업비</t>
    <phoneticPr fontId="4" type="noConversion"/>
  </si>
  <si>
    <t>자립지원사업비</t>
    <phoneticPr fontId="4" type="noConversion"/>
  </si>
  <si>
    <t>4종 운영지원사업비</t>
    <phoneticPr fontId="4" type="noConversion"/>
  </si>
  <si>
    <t>직원들의 상이한 입사시기 및 호봉차이 등에서 차액 발생</t>
    <phoneticPr fontId="12" type="noConversion"/>
  </si>
  <si>
    <t>계획 대비 적은 금액의 수입으로 인한 차액발생</t>
    <phoneticPr fontId="12" type="noConversion"/>
  </si>
  <si>
    <t>입소급액 변경 및 이용인 인원수 증감에 따라 차액 발생</t>
    <phoneticPr fontId="12" type="noConversion"/>
  </si>
  <si>
    <t>실 지출이 반영된 차액 발생</t>
    <phoneticPr fontId="12" type="noConversion"/>
  </si>
  <si>
    <t>미사용으로 차액 발생</t>
    <phoneticPr fontId="12" type="noConversion"/>
  </si>
  <si>
    <t>종사자 입사로 인한 호봉 차액 발생</t>
    <phoneticPr fontId="12" type="noConversion"/>
  </si>
  <si>
    <t>종사자 입사로 인한 호봉 차액 발생</t>
    <phoneticPr fontId="12" type="noConversion"/>
  </si>
  <si>
    <t>종사자 입사로 인한 호봉 차액 발생</t>
    <phoneticPr fontId="12" type="noConversion"/>
  </si>
  <si>
    <t>12월 퇴직적립금</t>
    <phoneticPr fontId="12" type="noConversion"/>
  </si>
  <si>
    <t>2023-01.~12.</t>
    <phoneticPr fontId="12" type="noConversion"/>
  </si>
  <si>
    <t>2023-04.~12.</t>
    <phoneticPr fontId="12" type="noConversion"/>
  </si>
  <si>
    <t>2023 퇴직연금 총계</t>
    <phoneticPr fontId="12" type="noConversion"/>
  </si>
  <si>
    <t>1분기 4종운영비 나온 입소자부식비</t>
  </si>
  <si>
    <t>1분기 4종운영비 나온 입소자간식비</t>
  </si>
  <si>
    <t>1분기 4종운영비 나온 입소자피복비</t>
  </si>
  <si>
    <t>1분기 4종운영비 나온 입소자특별급식비</t>
  </si>
  <si>
    <t>3분기 4종운영비 나온 입소자부식비</t>
  </si>
  <si>
    <t>3분기 4종운영비 나온 입소자간식비</t>
  </si>
  <si>
    <t>3분기 4종운영비 나온 입소자피복비</t>
  </si>
  <si>
    <t>3분기 4종운영비 나온 입소자특별급식비</t>
  </si>
  <si>
    <t>나온 소계</t>
    <phoneticPr fontId="12" type="noConversion"/>
  </si>
  <si>
    <t>4분기 4종운영비 나온 입소자부식비</t>
  </si>
  <si>
    <t>4분기 4종운영비 나온 입소자간식비</t>
  </si>
  <si>
    <t>4분기 4종운영비 나온 입소자피복비</t>
  </si>
  <si>
    <t>4분기 4종운영비 나온 입소자특별급식비</t>
  </si>
  <si>
    <t>4분기 4종운영비 나온 입소자 건강검진비</t>
  </si>
  <si>
    <t>별빛나온 운영비 예금이자수입</t>
    <phoneticPr fontId="12" type="noConversion"/>
  </si>
  <si>
    <t>별빛나온 운영비 예금이자수입</t>
    <phoneticPr fontId="12" type="noConversion"/>
  </si>
  <si>
    <t>별빛나온 4종운영비 예금이자수입</t>
    <phoneticPr fontId="12" type="noConversion"/>
  </si>
  <si>
    <t>별빛나온 4종운영비 예금이자수입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</si>
</sst>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.00_ "/>
    <numFmt numFmtId="179" formatCode="_-* #,##0_-;\-* #,##0_-;_-* &quot;-&quot;??_-;_-@_-"/>
    <numFmt numFmtId="180" formatCode="##&quot;월&quot;"/>
    <numFmt numFmtId="181" formatCode="##&quot;명&quot;"/>
    <numFmt numFmtId="182" formatCode="#,###&quot;원&quot;"/>
    <numFmt numFmtId="183" formatCode="0.0%"/>
    <numFmt numFmtId="184" formatCode="0.000%"/>
    <numFmt numFmtId="185" formatCode="##&quot;회&quot;"/>
    <numFmt numFmtId="186" formatCode="##&quot;대&quot;"/>
    <numFmt numFmtId="187" formatCode="##&quot;건&quot;"/>
    <numFmt numFmtId="188" formatCode="##&quot;일&quot;"/>
    <numFmt numFmtId="189" formatCode="0.00_ "/>
    <numFmt numFmtId="190" formatCode="###,##0"/>
    <numFmt numFmtId="191" formatCode="0_ "/>
  </numFmts>
  <fonts count="74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1"/>
      <name val="HY그래픽"/>
      <family val="1"/>
      <charset val="129"/>
    </font>
    <font>
      <b/>
      <sz val="20"/>
      <name val="HY그래픽"/>
      <family val="1"/>
      <charset val="129"/>
    </font>
    <font>
      <sz val="10"/>
      <name val="HY그래픽"/>
      <family val="1"/>
      <charset val="129"/>
    </font>
    <font>
      <sz val="9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11"/>
      <name val="HY그래픽"/>
      <family val="1"/>
      <charset val="129"/>
    </font>
    <font>
      <sz val="8"/>
      <name val="굴림체"/>
      <family val="3"/>
      <charset val="129"/>
    </font>
    <font>
      <sz val="8"/>
      <name val="HY그래픽"/>
      <family val="1"/>
      <charset val="129"/>
    </font>
    <font>
      <b/>
      <sz val="12"/>
      <name val="HY그래픽"/>
      <family val="1"/>
      <charset val="129"/>
    </font>
    <font>
      <sz val="7"/>
      <name val="HY그래픽"/>
      <family val="1"/>
      <charset val="129"/>
    </font>
    <font>
      <b/>
      <sz val="14"/>
      <name val="HY그래픽"/>
      <family val="1"/>
      <charset val="129"/>
    </font>
    <font>
      <b/>
      <sz val="16"/>
      <name val="HY그래픽"/>
      <family val="1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2"/>
      <name val="HY그래픽"/>
      <family val="1"/>
      <charset val="129"/>
    </font>
    <font>
      <b/>
      <sz val="7"/>
      <name val="HY그래픽"/>
      <family val="1"/>
      <charset val="129"/>
    </font>
    <font>
      <b/>
      <sz val="14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2"/>
      <color indexed="8"/>
      <name val="맑은 고딕"/>
      <family val="3"/>
      <charset val="129"/>
    </font>
    <font>
      <b/>
      <sz val="8"/>
      <name val="HY그래픽"/>
      <family val="1"/>
      <charset val="129"/>
    </font>
    <font>
      <sz val="7"/>
      <color theme="1"/>
      <name val="HY그래픽"/>
      <family val="1"/>
      <charset val="129"/>
    </font>
    <font>
      <sz val="10"/>
      <color theme="1"/>
      <name val="HY그래픽"/>
      <family val="1"/>
      <charset val="129"/>
    </font>
    <font>
      <sz val="9"/>
      <color theme="1"/>
      <name val="HY그래픽"/>
      <family val="1"/>
      <charset val="129"/>
    </font>
    <font>
      <sz val="11"/>
      <color theme="1"/>
      <name val="HY그래픽"/>
      <family val="1"/>
      <charset val="129"/>
    </font>
    <font>
      <b/>
      <u/>
      <sz val="10"/>
      <name val="굴림체"/>
      <family val="3"/>
      <charset val="129"/>
    </font>
    <font>
      <sz val="10"/>
      <color theme="1"/>
      <name val="돋움"/>
      <family val="3"/>
      <charset val="129"/>
    </font>
    <font>
      <b/>
      <u/>
      <sz val="11"/>
      <name val="HY그래픽"/>
      <charset val="129"/>
    </font>
    <font>
      <b/>
      <u/>
      <sz val="10"/>
      <name val="HY그래픽"/>
      <family val="1"/>
      <charset val="129"/>
    </font>
    <font>
      <sz val="8"/>
      <color rgb="FFFF0000"/>
      <name val="HY그래픽"/>
      <family val="1"/>
      <charset val="129"/>
    </font>
    <font>
      <sz val="8"/>
      <color theme="1"/>
      <name val="HY그래픽"/>
      <family val="1"/>
      <charset val="129"/>
    </font>
    <font>
      <sz val="10"/>
      <color indexed="8"/>
      <name val="굴림"/>
      <family val="3"/>
      <charset val="129"/>
    </font>
    <font>
      <b/>
      <sz val="15"/>
      <color indexed="8"/>
      <name val="맑은 고딕"/>
      <family val="3"/>
      <charset val="129"/>
      <scheme val="major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b/>
      <sz val="9"/>
      <color rgb="FF286892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name val="Helv"/>
      <family val="2"/>
    </font>
    <font>
      <sz val="1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9"/>
      <name val="Arial"/>
      <family val="2"/>
    </font>
    <font>
      <b/>
      <sz val="15"/>
      <color rgb="FF000000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6"/>
      <color theme="1"/>
      <name val="HY그래픽"/>
      <family val="1"/>
      <charset val="129"/>
    </font>
    <font>
      <sz val="8"/>
      <color rgb="FF000000"/>
      <name val="HY그래픽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theme="5" tint="0.79998168889431442"/>
        <bgColor indexed="43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9" fillId="0" borderId="0"/>
    <xf numFmtId="0" fontId="23" fillId="0" borderId="0"/>
    <xf numFmtId="0" fontId="24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46" fillId="0" borderId="0"/>
    <xf numFmtId="0" fontId="56" fillId="0" borderId="0"/>
    <xf numFmtId="41" fontId="23" fillId="0" borderId="0" applyFont="0" applyFill="0" applyBorder="0" applyAlignment="0" applyProtection="0">
      <alignment vertical="center"/>
    </xf>
  </cellStyleXfs>
  <cellXfs count="705">
    <xf numFmtId="0" fontId="0" fillId="0" borderId="0" xfId="0"/>
    <xf numFmtId="0" fontId="5" fillId="0" borderId="0" xfId="0" applyFont="1" applyAlignment="1">
      <alignment vertical="center"/>
    </xf>
    <xf numFmtId="41" fontId="6" fillId="0" borderId="0" xfId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176" fontId="7" fillId="0" borderId="0" xfId="0" applyNumberFormat="1" applyFont="1" applyAlignment="1">
      <alignment vertical="center" shrinkToFit="1"/>
    </xf>
    <xf numFmtId="176" fontId="7" fillId="0" borderId="6" xfId="1" applyNumberFormat="1" applyFont="1" applyBorder="1" applyAlignment="1">
      <alignment horizontal="right" vertical="center" shrinkToFit="1"/>
    </xf>
    <xf numFmtId="41" fontId="5" fillId="0" borderId="0" xfId="1" applyFont="1" applyBorder="1" applyAlignment="1">
      <alignment vertical="center"/>
    </xf>
    <xf numFmtId="41" fontId="11" fillId="0" borderId="0" xfId="1" applyFont="1" applyBorder="1" applyAlignment="1">
      <alignment horizontal="left" vertical="center"/>
    </xf>
    <xf numFmtId="177" fontId="7" fillId="0" borderId="0" xfId="0" applyNumberFormat="1" applyFont="1" applyAlignment="1">
      <alignment horizontal="right" vertical="center" shrinkToFit="1"/>
    </xf>
    <xf numFmtId="177" fontId="7" fillId="0" borderId="0" xfId="1" applyNumberFormat="1" applyFont="1" applyBorder="1" applyAlignment="1">
      <alignment horizontal="right" vertical="center" shrinkToFit="1"/>
    </xf>
    <xf numFmtId="0" fontId="13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3" fontId="15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3" fontId="8" fillId="0" borderId="0" xfId="0" applyNumberFormat="1" applyFont="1" applyAlignment="1">
      <alignment vertical="center"/>
    </xf>
    <xf numFmtId="176" fontId="15" fillId="0" borderId="0" xfId="0" applyNumberFormat="1" applyFont="1" applyAlignment="1">
      <alignment vertical="center"/>
    </xf>
    <xf numFmtId="176" fontId="7" fillId="0" borderId="6" xfId="1" applyNumberFormat="1" applyFont="1" applyFill="1" applyBorder="1" applyAlignment="1">
      <alignment horizontal="right" vertical="center" shrinkToFit="1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left" vertical="center"/>
    </xf>
    <xf numFmtId="0" fontId="26" fillId="0" borderId="0" xfId="0" applyFont="1" applyAlignment="1">
      <alignment vertical="center"/>
    </xf>
    <xf numFmtId="41" fontId="26" fillId="0" borderId="0" xfId="1" applyFont="1" applyBorder="1" applyAlignment="1">
      <alignment vertical="center"/>
    </xf>
    <xf numFmtId="176" fontId="17" fillId="0" borderId="24" xfId="0" applyNumberFormat="1" applyFont="1" applyBorder="1" applyAlignment="1">
      <alignment horizontal="center" vertical="center"/>
    </xf>
    <xf numFmtId="176" fontId="17" fillId="0" borderId="25" xfId="0" applyNumberFormat="1" applyFont="1" applyBorder="1" applyAlignment="1">
      <alignment horizontal="center" vertical="center"/>
    </xf>
    <xf numFmtId="176" fontId="14" fillId="0" borderId="30" xfId="0" applyNumberFormat="1" applyFont="1" applyBorder="1" applyAlignment="1">
      <alignment horizontal="center" vertical="center"/>
    </xf>
    <xf numFmtId="176" fontId="17" fillId="0" borderId="27" xfId="0" applyNumberFormat="1" applyFont="1" applyBorder="1" applyAlignment="1">
      <alignment horizontal="center" vertical="center"/>
    </xf>
    <xf numFmtId="176" fontId="14" fillId="0" borderId="31" xfId="0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176" fontId="17" fillId="0" borderId="29" xfId="0" applyNumberFormat="1" applyFont="1" applyBorder="1" applyAlignment="1">
      <alignment horizontal="center" vertical="center"/>
    </xf>
    <xf numFmtId="176" fontId="5" fillId="0" borderId="77" xfId="0" applyNumberFormat="1" applyFont="1" applyBorder="1" applyAlignment="1">
      <alignment horizontal="distributed" vertical="center" readingOrder="1"/>
    </xf>
    <xf numFmtId="176" fontId="5" fillId="0" borderId="22" xfId="0" applyNumberFormat="1" applyFont="1" applyBorder="1" applyAlignment="1">
      <alignment horizontal="distributed" vertical="center" readingOrder="1"/>
    </xf>
    <xf numFmtId="176" fontId="5" fillId="0" borderId="33" xfId="0" applyNumberFormat="1" applyFont="1" applyBorder="1" applyAlignment="1">
      <alignment horizontal="distributed" vertical="center" readingOrder="1"/>
    </xf>
    <xf numFmtId="176" fontId="5" fillId="0" borderId="34" xfId="0" applyNumberFormat="1" applyFont="1" applyBorder="1" applyAlignment="1">
      <alignment horizontal="distributed" vertical="center" readingOrder="1"/>
    </xf>
    <xf numFmtId="176" fontId="5" fillId="0" borderId="28" xfId="0" applyNumberFormat="1" applyFont="1" applyBorder="1" applyAlignment="1">
      <alignment horizontal="distributed" vertical="center" readingOrder="1"/>
    </xf>
    <xf numFmtId="176" fontId="5" fillId="0" borderId="35" xfId="0" applyNumberFormat="1" applyFont="1" applyBorder="1" applyAlignment="1">
      <alignment horizontal="distributed" vertical="center" readingOrder="1"/>
    </xf>
    <xf numFmtId="176" fontId="5" fillId="0" borderId="12" xfId="0" applyNumberFormat="1" applyFont="1" applyBorder="1" applyAlignment="1">
      <alignment horizontal="distributed" vertical="center" readingOrder="1"/>
    </xf>
    <xf numFmtId="176" fontId="5" fillId="0" borderId="26" xfId="0" applyNumberFormat="1" applyFont="1" applyBorder="1" applyAlignment="1">
      <alignment horizontal="distributed" vertical="center" readingOrder="1"/>
    </xf>
    <xf numFmtId="176" fontId="5" fillId="0" borderId="15" xfId="0" applyNumberFormat="1" applyFont="1" applyBorder="1" applyAlignment="1">
      <alignment horizontal="distributed" vertical="center" readingOrder="1"/>
    </xf>
    <xf numFmtId="176" fontId="5" fillId="0" borderId="20" xfId="0" applyNumberFormat="1" applyFont="1" applyBorder="1" applyAlignment="1">
      <alignment horizontal="right" vertical="center" readingOrder="1"/>
    </xf>
    <xf numFmtId="176" fontId="5" fillId="0" borderId="40" xfId="0" applyNumberFormat="1" applyFont="1" applyBorder="1" applyAlignment="1">
      <alignment horizontal="right" vertical="center" readingOrder="1"/>
    </xf>
    <xf numFmtId="176" fontId="5" fillId="0" borderId="41" xfId="0" applyNumberFormat="1" applyFont="1" applyBorder="1" applyAlignment="1">
      <alignment horizontal="right" vertical="center" readingOrder="1"/>
    </xf>
    <xf numFmtId="176" fontId="5" fillId="0" borderId="42" xfId="0" applyNumberFormat="1" applyFont="1" applyBorder="1" applyAlignment="1">
      <alignment horizontal="right" vertical="center" readingOrder="1"/>
    </xf>
    <xf numFmtId="176" fontId="5" fillId="0" borderId="51" xfId="0" applyNumberFormat="1" applyFont="1" applyBorder="1" applyAlignment="1">
      <alignment horizontal="right" vertical="center" readingOrder="1"/>
    </xf>
    <xf numFmtId="176" fontId="5" fillId="0" borderId="38" xfId="0" applyNumberFormat="1" applyFont="1" applyBorder="1" applyAlignment="1">
      <alignment horizontal="right" vertical="center" readingOrder="1"/>
    </xf>
    <xf numFmtId="176" fontId="5" fillId="0" borderId="44" xfId="0" applyNumberFormat="1" applyFont="1" applyBorder="1" applyAlignment="1">
      <alignment horizontal="right" vertical="center" readingOrder="1"/>
    </xf>
    <xf numFmtId="176" fontId="14" fillId="0" borderId="46" xfId="0" applyNumberFormat="1" applyFont="1" applyBorder="1" applyAlignment="1">
      <alignment horizontal="center"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45" xfId="0" applyNumberFormat="1" applyFont="1" applyBorder="1" applyAlignment="1">
      <alignment vertical="center"/>
    </xf>
    <xf numFmtId="176" fontId="14" fillId="0" borderId="47" xfId="0" applyNumberFormat="1" applyFont="1" applyBorder="1" applyAlignment="1">
      <alignment horizontal="right" vertical="center"/>
    </xf>
    <xf numFmtId="176" fontId="14" fillId="0" borderId="48" xfId="0" applyNumberFormat="1" applyFont="1" applyBorder="1" applyAlignment="1">
      <alignment vertical="center"/>
    </xf>
    <xf numFmtId="176" fontId="14" fillId="0" borderId="50" xfId="0" applyNumberFormat="1" applyFont="1" applyBorder="1" applyAlignment="1">
      <alignment horizontal="right" vertical="center"/>
    </xf>
    <xf numFmtId="176" fontId="17" fillId="0" borderId="23" xfId="0" applyNumberFormat="1" applyFont="1" applyBorder="1" applyAlignment="1">
      <alignment horizontal="center" vertical="center"/>
    </xf>
    <xf numFmtId="177" fontId="25" fillId="0" borderId="0" xfId="1" applyNumberFormat="1" applyFont="1" applyBorder="1" applyAlignment="1">
      <alignment horizontal="right" vertical="center" shrinkToFit="1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19" xfId="0" applyFont="1" applyBorder="1" applyAlignment="1">
      <alignment horizontal="right" vertical="center"/>
    </xf>
    <xf numFmtId="0" fontId="7" fillId="0" borderId="8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42" fontId="28" fillId="0" borderId="0" xfId="16" applyFont="1" applyFill="1" applyAlignment="1">
      <alignment vertical="center"/>
    </xf>
    <xf numFmtId="41" fontId="28" fillId="0" borderId="0" xfId="1" applyFont="1" applyFill="1" applyAlignment="1">
      <alignment vertical="center"/>
    </xf>
    <xf numFmtId="42" fontId="28" fillId="0" borderId="0" xfId="16" applyFont="1" applyFill="1" applyAlignment="1">
      <alignment horizontal="center" vertical="center"/>
    </xf>
    <xf numFmtId="41" fontId="28" fillId="2" borderId="79" xfId="1" applyFont="1" applyFill="1" applyBorder="1" applyAlignment="1">
      <alignment horizontal="center" vertical="center"/>
    </xf>
    <xf numFmtId="41" fontId="28" fillId="2" borderId="79" xfId="1" applyFont="1" applyFill="1" applyBorder="1" applyAlignment="1">
      <alignment horizontal="center" vertical="center" wrapText="1"/>
    </xf>
    <xf numFmtId="0" fontId="28" fillId="0" borderId="79" xfId="0" applyFont="1" applyBorder="1" applyAlignment="1">
      <alignment horizontal="center" vertical="center"/>
    </xf>
    <xf numFmtId="49" fontId="28" fillId="0" borderId="79" xfId="0" applyNumberFormat="1" applyFont="1" applyBorder="1" applyAlignment="1">
      <alignment horizontal="center" vertical="center"/>
    </xf>
    <xf numFmtId="41" fontId="29" fillId="0" borderId="70" xfId="0" applyNumberFormat="1" applyFont="1" applyBorder="1" applyAlignment="1">
      <alignment horizontal="right" vertical="center"/>
    </xf>
    <xf numFmtId="41" fontId="29" fillId="0" borderId="79" xfId="0" applyNumberFormat="1" applyFont="1" applyBorder="1" applyAlignment="1">
      <alignment horizontal="right" vertical="center"/>
    </xf>
    <xf numFmtId="41" fontId="28" fillId="0" borderId="79" xfId="1" applyFont="1" applyFill="1" applyBorder="1" applyAlignment="1">
      <alignment vertical="center"/>
    </xf>
    <xf numFmtId="41" fontId="28" fillId="3" borderId="79" xfId="1" applyFont="1" applyFill="1" applyBorder="1" applyAlignment="1">
      <alignment vertical="center"/>
    </xf>
    <xf numFmtId="49" fontId="28" fillId="4" borderId="79" xfId="0" applyNumberFormat="1" applyFont="1" applyFill="1" applyBorder="1" applyAlignment="1">
      <alignment horizontal="center" vertical="center"/>
    </xf>
    <xf numFmtId="42" fontId="28" fillId="0" borderId="79" xfId="16" applyFont="1" applyFill="1" applyBorder="1" applyAlignment="1">
      <alignment horizontal="center" vertical="center"/>
    </xf>
    <xf numFmtId="0" fontId="28" fillId="4" borderId="79" xfId="0" applyFont="1" applyFill="1" applyBorder="1" applyAlignment="1">
      <alignment horizontal="center" vertical="center"/>
    </xf>
    <xf numFmtId="49" fontId="28" fillId="4" borderId="66" xfId="0" applyNumberFormat="1" applyFont="1" applyFill="1" applyBorder="1" applyAlignment="1">
      <alignment horizontal="center" vertical="center"/>
    </xf>
    <xf numFmtId="42" fontId="28" fillId="4" borderId="79" xfId="16" applyFont="1" applyFill="1" applyBorder="1" applyAlignment="1">
      <alignment horizontal="center" vertical="center"/>
    </xf>
    <xf numFmtId="0" fontId="28" fillId="5" borderId="79" xfId="0" applyFont="1" applyFill="1" applyBorder="1" applyAlignment="1">
      <alignment horizontal="center" vertical="center"/>
    </xf>
    <xf numFmtId="41" fontId="29" fillId="5" borderId="70" xfId="0" applyNumberFormat="1" applyFont="1" applyFill="1" applyBorder="1" applyAlignment="1">
      <alignment horizontal="right" vertical="center"/>
    </xf>
    <xf numFmtId="41" fontId="29" fillId="5" borderId="79" xfId="0" applyNumberFormat="1" applyFont="1" applyFill="1" applyBorder="1" applyAlignment="1">
      <alignment horizontal="right" vertical="center"/>
    </xf>
    <xf numFmtId="41" fontId="28" fillId="5" borderId="79" xfId="1" applyFont="1" applyFill="1" applyBorder="1" applyAlignment="1">
      <alignment vertical="center"/>
    </xf>
    <xf numFmtId="41" fontId="14" fillId="0" borderId="0" xfId="12" applyFont="1" applyBorder="1" applyAlignment="1">
      <alignment horizontal="center" vertical="center"/>
    </xf>
    <xf numFmtId="41" fontId="14" fillId="0" borderId="19" xfId="12" applyFont="1" applyBorder="1" applyAlignment="1">
      <alignment horizontal="center" vertical="center"/>
    </xf>
    <xf numFmtId="42" fontId="31" fillId="0" borderId="0" xfId="16" applyFont="1" applyFill="1" applyAlignment="1">
      <alignment horizontal="left" vertical="center"/>
    </xf>
    <xf numFmtId="176" fontId="16" fillId="0" borderId="0" xfId="0" applyNumberFormat="1" applyFont="1" applyAlignment="1">
      <alignment vertical="center" wrapText="1"/>
    </xf>
    <xf numFmtId="41" fontId="14" fillId="0" borderId="0" xfId="12" applyFont="1" applyBorder="1" applyAlignment="1">
      <alignment vertical="center"/>
    </xf>
    <xf numFmtId="41" fontId="14" fillId="0" borderId="19" xfId="12" applyFont="1" applyBorder="1" applyAlignment="1">
      <alignment vertical="center"/>
    </xf>
    <xf numFmtId="42" fontId="32" fillId="0" borderId="19" xfId="16" applyFont="1" applyFill="1" applyBorder="1" applyAlignment="1">
      <alignment vertical="center"/>
    </xf>
    <xf numFmtId="42" fontId="31" fillId="0" borderId="19" xfId="16" applyFont="1" applyFill="1" applyBorder="1" applyAlignment="1">
      <alignment vertical="center"/>
    </xf>
    <xf numFmtId="176" fontId="21" fillId="0" borderId="45" xfId="12" applyNumberFormat="1" applyFont="1" applyBorder="1" applyAlignment="1">
      <alignment horizontal="right" vertical="center" shrinkToFit="1"/>
    </xf>
    <xf numFmtId="41" fontId="28" fillId="2" borderId="88" xfId="1" applyFont="1" applyFill="1" applyBorder="1" applyAlignment="1">
      <alignment horizontal="center" vertical="center"/>
    </xf>
    <xf numFmtId="41" fontId="6" fillId="0" borderId="19" xfId="1" applyFont="1" applyBorder="1" applyAlignment="1">
      <alignment vertical="center"/>
    </xf>
    <xf numFmtId="41" fontId="28" fillId="0" borderId="87" xfId="1" applyFont="1" applyFill="1" applyBorder="1" applyAlignment="1">
      <alignment horizontal="center" vertical="center"/>
    </xf>
    <xf numFmtId="41" fontId="28" fillId="0" borderId="88" xfId="1" applyFont="1" applyFill="1" applyBorder="1" applyAlignment="1">
      <alignment horizontal="center" vertical="center"/>
    </xf>
    <xf numFmtId="49" fontId="28" fillId="2" borderId="88" xfId="1" applyNumberFormat="1" applyFont="1" applyFill="1" applyBorder="1" applyAlignment="1">
      <alignment horizontal="center" vertical="center"/>
    </xf>
    <xf numFmtId="41" fontId="7" fillId="0" borderId="19" xfId="1" applyFont="1" applyBorder="1" applyAlignment="1">
      <alignment horizontal="right" vertical="center"/>
    </xf>
    <xf numFmtId="41" fontId="6" fillId="0" borderId="19" xfId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 shrinkToFit="1"/>
    </xf>
    <xf numFmtId="176" fontId="6" fillId="0" borderId="19" xfId="1" applyNumberFormat="1" applyFont="1" applyBorder="1" applyAlignment="1">
      <alignment horizontal="center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center" vertical="center" shrinkToFit="1"/>
    </xf>
    <xf numFmtId="0" fontId="10" fillId="0" borderId="19" xfId="1" applyNumberFormat="1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7" fillId="0" borderId="19" xfId="0" applyFont="1" applyBorder="1" applyAlignment="1">
      <alignment horizontal="right" vertical="center"/>
    </xf>
    <xf numFmtId="176" fontId="5" fillId="0" borderId="90" xfId="0" applyNumberFormat="1" applyFont="1" applyBorder="1" applyAlignment="1">
      <alignment horizontal="distributed" vertical="center" readingOrder="1"/>
    </xf>
    <xf numFmtId="176" fontId="5" fillId="0" borderId="91" xfId="0" applyNumberFormat="1" applyFont="1" applyBorder="1" applyAlignment="1">
      <alignment horizontal="right" vertical="center" readingOrder="1"/>
    </xf>
    <xf numFmtId="0" fontId="28" fillId="0" borderId="66" xfId="0" applyFont="1" applyBorder="1" applyAlignment="1">
      <alignment horizontal="center" vertical="center"/>
    </xf>
    <xf numFmtId="0" fontId="28" fillId="0" borderId="79" xfId="0" applyFont="1" applyBorder="1" applyAlignment="1">
      <alignment vertical="center"/>
    </xf>
    <xf numFmtId="9" fontId="7" fillId="0" borderId="13" xfId="0" applyNumberFormat="1" applyFont="1" applyBorder="1" applyAlignment="1">
      <alignment horizontal="center" vertical="center" shrinkToFit="1"/>
    </xf>
    <xf numFmtId="9" fontId="7" fillId="0" borderId="6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shrinkToFit="1"/>
    </xf>
    <xf numFmtId="0" fontId="5" fillId="0" borderId="59" xfId="0" applyFont="1" applyBorder="1" applyAlignment="1">
      <alignment vertical="center"/>
    </xf>
    <xf numFmtId="0" fontId="7" fillId="0" borderId="6" xfId="0" applyFont="1" applyBorder="1" applyAlignment="1">
      <alignment horizontal="center" vertical="center" shrinkToFit="1"/>
    </xf>
    <xf numFmtId="176" fontId="17" fillId="0" borderId="52" xfId="0" applyNumberFormat="1" applyFont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 shrinkToFit="1"/>
    </xf>
    <xf numFmtId="0" fontId="13" fillId="7" borderId="6" xfId="0" applyFont="1" applyFill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6" borderId="6" xfId="0" applyFont="1" applyFill="1" applyBorder="1" applyAlignment="1">
      <alignment horizontal="center" vertical="center" shrinkToFit="1"/>
    </xf>
    <xf numFmtId="0" fontId="13" fillId="0" borderId="6" xfId="0" applyFont="1" applyBorder="1" applyAlignment="1">
      <alignment vertical="center" shrinkToFit="1"/>
    </xf>
    <xf numFmtId="9" fontId="13" fillId="6" borderId="94" xfId="0" applyNumberFormat="1" applyFont="1" applyFill="1" applyBorder="1" applyAlignment="1">
      <alignment horizontal="center" vertical="center" shrinkToFit="1"/>
    </xf>
    <xf numFmtId="9" fontId="13" fillId="6" borderId="11" xfId="0" applyNumberFormat="1" applyFont="1" applyFill="1" applyBorder="1" applyAlignment="1">
      <alignment horizontal="center" vertical="center" shrinkToFit="1"/>
    </xf>
    <xf numFmtId="9" fontId="13" fillId="0" borderId="33" xfId="0" applyNumberFormat="1" applyFont="1" applyBorder="1" applyAlignment="1">
      <alignment horizontal="center" vertical="center" shrinkToFit="1"/>
    </xf>
    <xf numFmtId="9" fontId="13" fillId="7" borderId="6" xfId="0" applyNumberFormat="1" applyFont="1" applyFill="1" applyBorder="1" applyAlignment="1">
      <alignment horizontal="center" vertical="center" shrinkToFit="1"/>
    </xf>
    <xf numFmtId="9" fontId="13" fillId="0" borderId="6" xfId="0" applyNumberFormat="1" applyFont="1" applyBorder="1" applyAlignment="1">
      <alignment horizontal="center" vertical="center" shrinkToFit="1"/>
    </xf>
    <xf numFmtId="9" fontId="13" fillId="6" borderId="33" xfId="0" applyNumberFormat="1" applyFont="1" applyFill="1" applyBorder="1" applyAlignment="1">
      <alignment horizontal="center" vertical="center" shrinkToFit="1"/>
    </xf>
    <xf numFmtId="9" fontId="13" fillId="6" borderId="6" xfId="0" applyNumberFormat="1" applyFont="1" applyFill="1" applyBorder="1" applyAlignment="1">
      <alignment horizontal="center" vertical="center" shrinkToFit="1"/>
    </xf>
    <xf numFmtId="9" fontId="13" fillId="0" borderId="17" xfId="0" applyNumberFormat="1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  <xf numFmtId="0" fontId="13" fillId="0" borderId="15" xfId="0" applyFont="1" applyBorder="1" applyAlignment="1">
      <alignment horizontal="center" vertical="center" shrinkToFit="1"/>
    </xf>
    <xf numFmtId="0" fontId="13" fillId="0" borderId="93" xfId="0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right" vertical="center" shrinkToFit="1"/>
    </xf>
    <xf numFmtId="41" fontId="35" fillId="0" borderId="10" xfId="1" applyFont="1" applyBorder="1" applyAlignment="1">
      <alignment horizontal="right" vertical="center" shrinkToFit="1"/>
    </xf>
    <xf numFmtId="41" fontId="35" fillId="0" borderId="10" xfId="1" applyFont="1" applyBorder="1" applyAlignment="1">
      <alignment vertical="center" shrinkToFit="1"/>
    </xf>
    <xf numFmtId="178" fontId="35" fillId="0" borderId="36" xfId="1" applyNumberFormat="1" applyFont="1" applyBorder="1" applyAlignment="1">
      <alignment horizontal="right" vertical="center" shrinkToFit="1"/>
    </xf>
    <xf numFmtId="0" fontId="36" fillId="6" borderId="18" xfId="0" applyFont="1" applyFill="1" applyBorder="1" applyAlignment="1">
      <alignment horizontal="center" vertical="center" shrinkToFit="1"/>
    </xf>
    <xf numFmtId="0" fontId="36" fillId="6" borderId="5" xfId="0" applyFont="1" applyFill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0" fontId="36" fillId="7" borderId="6" xfId="0" applyFont="1" applyFill="1" applyBorder="1" applyAlignment="1">
      <alignment horizontal="center" vertical="center" shrinkToFit="1"/>
    </xf>
    <xf numFmtId="0" fontId="36" fillId="0" borderId="6" xfId="0" applyFont="1" applyBorder="1" applyAlignment="1">
      <alignment horizontal="center" vertical="center" shrinkToFit="1"/>
    </xf>
    <xf numFmtId="0" fontId="36" fillId="6" borderId="13" xfId="0" applyFont="1" applyFill="1" applyBorder="1" applyAlignment="1">
      <alignment horizontal="center" vertical="center" shrinkToFit="1"/>
    </xf>
    <xf numFmtId="0" fontId="36" fillId="6" borderId="6" xfId="0" applyFont="1" applyFill="1" applyBorder="1" applyAlignment="1">
      <alignment horizontal="center" vertical="center" shrinkToFit="1"/>
    </xf>
    <xf numFmtId="0" fontId="39" fillId="0" borderId="13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6" fillId="6" borderId="6" xfId="0" applyFont="1" applyFill="1" applyBorder="1" applyAlignment="1">
      <alignment horizontal="center" vertical="center"/>
    </xf>
    <xf numFmtId="0" fontId="39" fillId="0" borderId="13" xfId="0" applyFont="1" applyBorder="1" applyAlignment="1">
      <alignment vertical="center"/>
    </xf>
    <xf numFmtId="0" fontId="39" fillId="0" borderId="6" xfId="0" applyFont="1" applyBorder="1" applyAlignment="1">
      <alignment vertical="center"/>
    </xf>
    <xf numFmtId="3" fontId="38" fillId="6" borderId="8" xfId="1" applyNumberFormat="1" applyFont="1" applyFill="1" applyBorder="1" applyAlignment="1">
      <alignment horizontal="left" vertical="center" shrinkToFit="1"/>
    </xf>
    <xf numFmtId="0" fontId="39" fillId="6" borderId="9" xfId="0" applyFont="1" applyFill="1" applyBorder="1" applyAlignment="1">
      <alignment horizontal="left" vertical="center" shrinkToFit="1"/>
    </xf>
    <xf numFmtId="0" fontId="39" fillId="6" borderId="14" xfId="0" applyFont="1" applyFill="1" applyBorder="1" applyAlignment="1">
      <alignment horizontal="left" vertical="center" shrinkToFit="1"/>
    </xf>
    <xf numFmtId="3" fontId="38" fillId="7" borderId="8" xfId="1" applyNumberFormat="1" applyFont="1" applyFill="1" applyBorder="1" applyAlignment="1">
      <alignment horizontal="left" vertical="center" shrinkToFit="1"/>
    </xf>
    <xf numFmtId="0" fontId="39" fillId="7" borderId="9" xfId="0" applyFont="1" applyFill="1" applyBorder="1" applyAlignment="1">
      <alignment horizontal="left" vertical="center" shrinkToFit="1"/>
    </xf>
    <xf numFmtId="0" fontId="39" fillId="7" borderId="14" xfId="0" applyFont="1" applyFill="1" applyBorder="1" applyAlignment="1">
      <alignment horizontal="left" vertical="center" shrinkToFit="1"/>
    </xf>
    <xf numFmtId="0" fontId="36" fillId="0" borderId="13" xfId="0" applyFont="1" applyBorder="1" applyAlignment="1">
      <alignment horizontal="center" vertical="center"/>
    </xf>
    <xf numFmtId="0" fontId="36" fillId="6" borderId="13" xfId="0" applyFont="1" applyFill="1" applyBorder="1" applyAlignment="1">
      <alignment horizontal="center" vertical="center"/>
    </xf>
    <xf numFmtId="0" fontId="36" fillId="7" borderId="6" xfId="0" applyFont="1" applyFill="1" applyBorder="1" applyAlignment="1">
      <alignment horizontal="center" vertical="center"/>
    </xf>
    <xf numFmtId="0" fontId="36" fillId="0" borderId="92" xfId="0" applyFont="1" applyBorder="1" applyAlignment="1">
      <alignment horizontal="center" vertical="center"/>
    </xf>
    <xf numFmtId="0" fontId="36" fillId="0" borderId="93" xfId="0" applyFont="1" applyBorder="1" applyAlignment="1">
      <alignment horizontal="center" vertical="center"/>
    </xf>
    <xf numFmtId="41" fontId="13" fillId="6" borderId="5" xfId="1" applyFont="1" applyFill="1" applyBorder="1" applyAlignment="1">
      <alignment horizontal="right" vertical="center" shrinkToFit="1"/>
    </xf>
    <xf numFmtId="4" fontId="13" fillId="6" borderId="86" xfId="1" applyNumberFormat="1" applyFont="1" applyFill="1" applyBorder="1" applyAlignment="1">
      <alignment horizontal="right" vertical="center" shrinkToFit="1"/>
    </xf>
    <xf numFmtId="41" fontId="13" fillId="7" borderId="6" xfId="1" applyFont="1" applyFill="1" applyBorder="1" applyAlignment="1">
      <alignment horizontal="right" vertical="center" shrinkToFit="1"/>
    </xf>
    <xf numFmtId="4" fontId="13" fillId="7" borderId="76" xfId="1" applyNumberFormat="1" applyFont="1" applyFill="1" applyBorder="1" applyAlignment="1">
      <alignment horizontal="right" vertical="center" shrinkToFit="1"/>
    </xf>
    <xf numFmtId="4" fontId="13" fillId="0" borderId="76" xfId="1" applyNumberFormat="1" applyFont="1" applyBorder="1" applyAlignment="1">
      <alignment horizontal="right" vertical="center" shrinkToFit="1"/>
    </xf>
    <xf numFmtId="41" fontId="13" fillId="6" borderId="6" xfId="1" applyFont="1" applyFill="1" applyBorder="1" applyAlignment="1">
      <alignment horizontal="right" vertical="center" shrinkToFit="1"/>
    </xf>
    <xf numFmtId="4" fontId="13" fillId="6" borderId="76" xfId="1" applyNumberFormat="1" applyFont="1" applyFill="1" applyBorder="1" applyAlignment="1">
      <alignment horizontal="right" vertical="center" shrinkToFit="1"/>
    </xf>
    <xf numFmtId="41" fontId="13" fillId="0" borderId="6" xfId="1" applyFont="1" applyFill="1" applyBorder="1" applyAlignment="1">
      <alignment horizontal="right" vertical="center" shrinkToFit="1"/>
    </xf>
    <xf numFmtId="4" fontId="13" fillId="0" borderId="76" xfId="1" applyNumberFormat="1" applyFont="1" applyFill="1" applyBorder="1" applyAlignment="1">
      <alignment horizontal="right" vertical="center" shrinkToFit="1"/>
    </xf>
    <xf numFmtId="4" fontId="13" fillId="0" borderId="76" xfId="0" applyNumberFormat="1" applyFont="1" applyBorder="1" applyAlignment="1">
      <alignment vertical="center" shrinkToFit="1"/>
    </xf>
    <xf numFmtId="41" fontId="13" fillId="6" borderId="6" xfId="1" applyFont="1" applyFill="1" applyBorder="1" applyAlignment="1">
      <alignment horizontal="center" vertical="center" shrinkToFit="1"/>
    </xf>
    <xf numFmtId="41" fontId="13" fillId="6" borderId="6" xfId="1" applyFont="1" applyFill="1" applyBorder="1" applyAlignment="1">
      <alignment vertical="center" shrinkToFit="1"/>
    </xf>
    <xf numFmtId="4" fontId="13" fillId="6" borderId="76" xfId="0" applyNumberFormat="1" applyFont="1" applyFill="1" applyBorder="1" applyAlignment="1">
      <alignment vertical="center" shrinkToFit="1"/>
    </xf>
    <xf numFmtId="41" fontId="13" fillId="7" borderId="6" xfId="1" applyFont="1" applyFill="1" applyBorder="1" applyAlignment="1">
      <alignment horizontal="center" vertical="center" shrinkToFit="1"/>
    </xf>
    <xf numFmtId="41" fontId="13" fillId="7" borderId="6" xfId="1" applyFont="1" applyFill="1" applyBorder="1" applyAlignment="1">
      <alignment vertical="center" shrinkToFit="1"/>
    </xf>
    <xf numFmtId="4" fontId="13" fillId="7" borderId="76" xfId="0" applyNumberFormat="1" applyFont="1" applyFill="1" applyBorder="1" applyAlignment="1">
      <alignment vertical="center" shrinkToFit="1"/>
    </xf>
    <xf numFmtId="41" fontId="13" fillId="0" borderId="6" xfId="1" applyFont="1" applyBorder="1" applyAlignment="1">
      <alignment vertical="center" shrinkToFit="1"/>
    </xf>
    <xf numFmtId="41" fontId="13" fillId="6" borderId="4" xfId="1" applyFont="1" applyFill="1" applyBorder="1" applyAlignment="1">
      <alignment horizontal="right" vertical="center" shrinkToFit="1"/>
    </xf>
    <xf numFmtId="41" fontId="13" fillId="7" borderId="3" xfId="1" applyFont="1" applyFill="1" applyBorder="1" applyAlignment="1">
      <alignment horizontal="right" vertical="center" shrinkToFit="1"/>
    </xf>
    <xf numFmtId="41" fontId="13" fillId="0" borderId="93" xfId="1" applyFont="1" applyBorder="1" applyAlignment="1">
      <alignment horizontal="right" vertical="center" shrinkToFit="1"/>
    </xf>
    <xf numFmtId="9" fontId="7" fillId="6" borderId="16" xfId="0" applyNumberFormat="1" applyFont="1" applyFill="1" applyBorder="1" applyAlignment="1">
      <alignment horizontal="center" vertical="center" shrinkToFit="1"/>
    </xf>
    <xf numFmtId="9" fontId="7" fillId="6" borderId="11" xfId="0" applyNumberFormat="1" applyFont="1" applyFill="1" applyBorder="1" applyAlignment="1">
      <alignment horizontal="center" vertical="center" shrinkToFit="1"/>
    </xf>
    <xf numFmtId="9" fontId="7" fillId="7" borderId="6" xfId="0" applyNumberFormat="1" applyFont="1" applyFill="1" applyBorder="1" applyAlignment="1">
      <alignment horizontal="center" vertical="center" shrinkToFit="1"/>
    </xf>
    <xf numFmtId="9" fontId="7" fillId="6" borderId="13" xfId="0" applyNumberFormat="1" applyFont="1" applyFill="1" applyBorder="1" applyAlignment="1">
      <alignment horizontal="center" vertical="center" shrinkToFit="1"/>
    </xf>
    <xf numFmtId="9" fontId="7" fillId="6" borderId="6" xfId="0" applyNumberFormat="1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 shrinkToFit="1"/>
    </xf>
    <xf numFmtId="0" fontId="7" fillId="6" borderId="13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shrinkToFit="1"/>
    </xf>
    <xf numFmtId="176" fontId="8" fillId="0" borderId="59" xfId="1" applyNumberFormat="1" applyFont="1" applyBorder="1" applyAlignment="1">
      <alignment vertical="center"/>
    </xf>
    <xf numFmtId="182" fontId="42" fillId="0" borderId="58" xfId="0" applyNumberFormat="1" applyFont="1" applyBorder="1" applyAlignment="1">
      <alignment vertical="center"/>
    </xf>
    <xf numFmtId="41" fontId="7" fillId="6" borderId="11" xfId="1" applyFont="1" applyFill="1" applyBorder="1" applyAlignment="1">
      <alignment horizontal="right" vertical="center" shrinkToFit="1"/>
    </xf>
    <xf numFmtId="178" fontId="7" fillId="6" borderId="11" xfId="1" applyNumberFormat="1" applyFont="1" applyFill="1" applyBorder="1" applyAlignment="1">
      <alignment horizontal="right" vertical="center" shrinkToFit="1"/>
    </xf>
    <xf numFmtId="176" fontId="7" fillId="6" borderId="11" xfId="1" applyNumberFormat="1" applyFont="1" applyFill="1" applyBorder="1" applyAlignment="1">
      <alignment horizontal="right" vertical="center" shrinkToFit="1"/>
    </xf>
    <xf numFmtId="41" fontId="7" fillId="7" borderId="6" xfId="1" applyFont="1" applyFill="1" applyBorder="1" applyAlignment="1">
      <alignment horizontal="right" vertical="center" shrinkToFit="1"/>
    </xf>
    <xf numFmtId="178" fontId="7" fillId="7" borderId="6" xfId="1" applyNumberFormat="1" applyFont="1" applyFill="1" applyBorder="1" applyAlignment="1">
      <alignment horizontal="right" vertical="center" shrinkToFit="1"/>
    </xf>
    <xf numFmtId="176" fontId="7" fillId="7" borderId="6" xfId="1" applyNumberFormat="1" applyFont="1" applyFill="1" applyBorder="1" applyAlignment="1">
      <alignment horizontal="right" vertical="center" shrinkToFit="1"/>
    </xf>
    <xf numFmtId="41" fontId="7" fillId="0" borderId="6" xfId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 shrinkToFit="1"/>
    </xf>
    <xf numFmtId="176" fontId="26" fillId="0" borderId="6" xfId="1" applyNumberFormat="1" applyFont="1" applyBorder="1" applyAlignment="1">
      <alignment horizontal="right" vertical="center" shrinkToFit="1"/>
    </xf>
    <xf numFmtId="41" fontId="7" fillId="0" borderId="6" xfId="1" applyFont="1" applyFill="1" applyBorder="1" applyAlignment="1">
      <alignment horizontal="right" vertical="center" shrinkToFit="1"/>
    </xf>
    <xf numFmtId="178" fontId="7" fillId="0" borderId="6" xfId="1" applyNumberFormat="1" applyFont="1" applyFill="1" applyBorder="1" applyAlignment="1">
      <alignment horizontal="right" vertical="center" shrinkToFit="1"/>
    </xf>
    <xf numFmtId="41" fontId="7" fillId="6" borderId="6" xfId="1" applyFont="1" applyFill="1" applyBorder="1" applyAlignment="1">
      <alignment horizontal="right" vertical="center" shrinkToFit="1"/>
    </xf>
    <xf numFmtId="178" fontId="7" fillId="6" borderId="6" xfId="1" applyNumberFormat="1" applyFont="1" applyFill="1" applyBorder="1" applyAlignment="1">
      <alignment horizontal="right" vertical="center" shrinkToFit="1"/>
    </xf>
    <xf numFmtId="176" fontId="7" fillId="6" borderId="6" xfId="1" applyNumberFormat="1" applyFont="1" applyFill="1" applyBorder="1" applyAlignment="1">
      <alignment horizontal="right" vertical="center" shrinkToFit="1"/>
    </xf>
    <xf numFmtId="176" fontId="7" fillId="7" borderId="6" xfId="0" applyNumberFormat="1" applyFont="1" applyFill="1" applyBorder="1" applyAlignment="1">
      <alignment vertical="center" shrinkToFit="1"/>
    </xf>
    <xf numFmtId="178" fontId="7" fillId="0" borderId="6" xfId="0" applyNumberFormat="1" applyFont="1" applyBorder="1" applyAlignment="1">
      <alignment vertical="center" shrinkToFit="1"/>
    </xf>
    <xf numFmtId="176" fontId="7" fillId="0" borderId="6" xfId="0" applyNumberFormat="1" applyFont="1" applyBorder="1" applyAlignment="1">
      <alignment vertical="center" shrinkToFit="1"/>
    </xf>
    <xf numFmtId="178" fontId="7" fillId="7" borderId="6" xfId="0" applyNumberFormat="1" applyFont="1" applyFill="1" applyBorder="1" applyAlignment="1">
      <alignment vertical="center" shrinkToFit="1"/>
    </xf>
    <xf numFmtId="178" fontId="7" fillId="6" borderId="6" xfId="0" applyNumberFormat="1" applyFont="1" applyFill="1" applyBorder="1" applyAlignment="1">
      <alignment vertical="center" shrinkToFit="1"/>
    </xf>
    <xf numFmtId="176" fontId="7" fillId="6" borderId="6" xfId="0" applyNumberFormat="1" applyFont="1" applyFill="1" applyBorder="1" applyAlignment="1">
      <alignment vertical="center" shrinkToFit="1"/>
    </xf>
    <xf numFmtId="3" fontId="35" fillId="0" borderId="10" xfId="1" applyNumberFormat="1" applyFont="1" applyBorder="1" applyAlignment="1">
      <alignment vertical="center" shrinkToFit="1"/>
    </xf>
    <xf numFmtId="176" fontId="5" fillId="0" borderId="83" xfId="1" applyNumberFormat="1" applyFont="1" applyBorder="1" applyAlignment="1">
      <alignment horizontal="right" vertical="center" readingOrder="1"/>
    </xf>
    <xf numFmtId="176" fontId="5" fillId="0" borderId="14" xfId="1" applyNumberFormat="1" applyFont="1" applyBorder="1" applyAlignment="1">
      <alignment horizontal="right" vertical="center" readingOrder="1"/>
    </xf>
    <xf numFmtId="176" fontId="5" fillId="0" borderId="13" xfId="0" applyNumberFormat="1" applyFont="1" applyBorder="1" applyAlignment="1">
      <alignment horizontal="distributed" vertical="center" wrapText="1" readingOrder="1"/>
    </xf>
    <xf numFmtId="176" fontId="5" fillId="0" borderId="98" xfId="0" applyNumberFormat="1" applyFont="1" applyBorder="1" applyAlignment="1">
      <alignment horizontal="distributed" vertical="center" readingOrder="1"/>
    </xf>
    <xf numFmtId="176" fontId="5" fillId="0" borderId="99" xfId="0" applyNumberFormat="1" applyFont="1" applyBorder="1" applyAlignment="1">
      <alignment horizontal="right" vertical="center" readingOrder="1"/>
    </xf>
    <xf numFmtId="176" fontId="5" fillId="0" borderId="52" xfId="0" applyNumberFormat="1" applyFont="1" applyBorder="1" applyAlignment="1">
      <alignment horizontal="distributed" vertical="center" readingOrder="1"/>
    </xf>
    <xf numFmtId="176" fontId="5" fillId="0" borderId="52" xfId="0" applyNumberFormat="1" applyFont="1" applyBorder="1" applyAlignment="1">
      <alignment horizontal="right" vertical="center" readingOrder="1"/>
    </xf>
    <xf numFmtId="41" fontId="5" fillId="0" borderId="6" xfId="1" applyFont="1" applyBorder="1" applyAlignment="1">
      <alignment horizontal="right" vertical="center" shrinkToFit="1"/>
    </xf>
    <xf numFmtId="176" fontId="15" fillId="0" borderId="9" xfId="12" applyNumberFormat="1" applyFont="1" applyFill="1" applyBorder="1" applyAlignment="1">
      <alignment horizontal="right" vertical="center" shrinkToFit="1"/>
    </xf>
    <xf numFmtId="176" fontId="15" fillId="0" borderId="9" xfId="12" applyNumberFormat="1" applyFont="1" applyBorder="1" applyAlignment="1">
      <alignment horizontal="right" vertical="center" shrinkToFit="1"/>
    </xf>
    <xf numFmtId="0" fontId="7" fillId="0" borderId="9" xfId="0" applyFont="1" applyBorder="1" applyAlignment="1">
      <alignment vertical="center"/>
    </xf>
    <xf numFmtId="4" fontId="13" fillId="6" borderId="11" xfId="1" applyNumberFormat="1" applyFont="1" applyFill="1" applyBorder="1" applyAlignment="1">
      <alignment horizontal="right" vertical="center" shrinkToFit="1"/>
    </xf>
    <xf numFmtId="4" fontId="13" fillId="7" borderId="6" xfId="1" applyNumberFormat="1" applyFont="1" applyFill="1" applyBorder="1" applyAlignment="1">
      <alignment horizontal="right" vertical="center" shrinkToFit="1"/>
    </xf>
    <xf numFmtId="4" fontId="13" fillId="0" borderId="6" xfId="1" applyNumberFormat="1" applyFont="1" applyBorder="1" applyAlignment="1">
      <alignment horizontal="right" vertical="center" shrinkToFit="1"/>
    </xf>
    <xf numFmtId="4" fontId="13" fillId="6" borderId="6" xfId="1" applyNumberFormat="1" applyFont="1" applyFill="1" applyBorder="1" applyAlignment="1">
      <alignment horizontal="right" vertical="center" shrinkToFit="1"/>
    </xf>
    <xf numFmtId="4" fontId="13" fillId="0" borderId="6" xfId="1" applyNumberFormat="1" applyFont="1" applyFill="1" applyBorder="1" applyAlignment="1">
      <alignment horizontal="right" vertical="center" shrinkToFit="1"/>
    </xf>
    <xf numFmtId="4" fontId="13" fillId="0" borderId="6" xfId="0" applyNumberFormat="1" applyFont="1" applyBorder="1" applyAlignment="1">
      <alignment vertical="center" shrinkToFit="1"/>
    </xf>
    <xf numFmtId="4" fontId="13" fillId="6" borderId="6" xfId="0" applyNumberFormat="1" applyFont="1" applyFill="1" applyBorder="1" applyAlignment="1">
      <alignment vertical="center" shrinkToFit="1"/>
    </xf>
    <xf numFmtId="4" fontId="13" fillId="7" borderId="6" xfId="0" applyNumberFormat="1" applyFont="1" applyFill="1" applyBorder="1" applyAlignment="1">
      <alignment vertical="center" shrinkToFit="1"/>
    </xf>
    <xf numFmtId="4" fontId="13" fillId="7" borderId="6" xfId="1" applyNumberFormat="1" applyFont="1" applyFill="1" applyBorder="1" applyAlignment="1">
      <alignment horizontal="center" vertical="center" shrinkToFit="1"/>
    </xf>
    <xf numFmtId="9" fontId="13" fillId="6" borderId="89" xfId="0" applyNumberFormat="1" applyFont="1" applyFill="1" applyBorder="1" applyAlignment="1">
      <alignment horizontal="center" vertical="center" shrinkToFit="1"/>
    </xf>
    <xf numFmtId="41" fontId="13" fillId="6" borderId="11" xfId="1" applyFont="1" applyFill="1" applyBorder="1" applyAlignment="1">
      <alignment horizontal="right" vertical="center" shrinkToFit="1"/>
    </xf>
    <xf numFmtId="178" fontId="13" fillId="6" borderId="11" xfId="1" applyNumberFormat="1" applyFont="1" applyFill="1" applyBorder="1" applyAlignment="1">
      <alignment horizontal="right" vertical="center" shrinkToFit="1"/>
    </xf>
    <xf numFmtId="176" fontId="13" fillId="6" borderId="37" xfId="12" applyNumberFormat="1" applyFont="1" applyFill="1" applyBorder="1" applyAlignment="1">
      <alignment horizontal="right" vertical="center" wrapText="1"/>
    </xf>
    <xf numFmtId="178" fontId="13" fillId="7" borderId="6" xfId="1" applyNumberFormat="1" applyFont="1" applyFill="1" applyBorder="1" applyAlignment="1">
      <alignment horizontal="right" vertical="center" shrinkToFit="1"/>
    </xf>
    <xf numFmtId="176" fontId="13" fillId="7" borderId="38" xfId="12" applyNumberFormat="1" applyFont="1" applyFill="1" applyBorder="1" applyAlignment="1">
      <alignment horizontal="right" vertical="center" wrapText="1"/>
    </xf>
    <xf numFmtId="178" fontId="13" fillId="0" borderId="6" xfId="1" applyNumberFormat="1" applyFont="1" applyBorder="1" applyAlignment="1">
      <alignment horizontal="right" vertical="center" shrinkToFit="1"/>
    </xf>
    <xf numFmtId="176" fontId="13" fillId="0" borderId="38" xfId="12" applyNumberFormat="1" applyFont="1" applyFill="1" applyBorder="1" applyAlignment="1">
      <alignment horizontal="left" vertical="center" wrapText="1"/>
    </xf>
    <xf numFmtId="176" fontId="44" fillId="0" borderId="38" xfId="12" applyNumberFormat="1" applyFont="1" applyFill="1" applyBorder="1" applyAlignment="1">
      <alignment horizontal="left" vertical="center" wrapText="1"/>
    </xf>
    <xf numFmtId="178" fontId="13" fillId="0" borderId="6" xfId="0" applyNumberFormat="1" applyFont="1" applyBorder="1" applyAlignment="1">
      <alignment vertical="center" shrinkToFit="1"/>
    </xf>
    <xf numFmtId="178" fontId="13" fillId="0" borderId="6" xfId="1" applyNumberFormat="1" applyFont="1" applyFill="1" applyBorder="1" applyAlignment="1">
      <alignment horizontal="right" vertical="center" shrinkToFit="1"/>
    </xf>
    <xf numFmtId="176" fontId="13" fillId="7" borderId="38" xfId="12" applyNumberFormat="1" applyFont="1" applyFill="1" applyBorder="1" applyAlignment="1">
      <alignment horizontal="left" vertical="center" wrapText="1"/>
    </xf>
    <xf numFmtId="9" fontId="13" fillId="6" borderId="17" xfId="0" applyNumberFormat="1" applyFont="1" applyFill="1" applyBorder="1" applyAlignment="1">
      <alignment horizontal="center" vertical="center" shrinkToFit="1"/>
    </xf>
    <xf numFmtId="178" fontId="13" fillId="6" borderId="6" xfId="1" applyNumberFormat="1" applyFont="1" applyFill="1" applyBorder="1" applyAlignment="1">
      <alignment horizontal="right" vertical="center" shrinkToFit="1"/>
    </xf>
    <xf numFmtId="176" fontId="13" fillId="6" borderId="38" xfId="12" applyNumberFormat="1" applyFont="1" applyFill="1" applyBorder="1" applyAlignment="1">
      <alignment horizontal="left" vertical="center" wrapText="1"/>
    </xf>
    <xf numFmtId="9" fontId="13" fillId="0" borderId="15" xfId="0" applyNumberFormat="1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center" vertical="center" shrinkToFit="1"/>
    </xf>
    <xf numFmtId="178" fontId="13" fillId="7" borderId="6" xfId="0" applyNumberFormat="1" applyFont="1" applyFill="1" applyBorder="1" applyAlignment="1">
      <alignment vertical="center" shrinkToFit="1"/>
    </xf>
    <xf numFmtId="0" fontId="13" fillId="7" borderId="38" xfId="0" applyFont="1" applyFill="1" applyBorder="1" applyAlignment="1">
      <alignment horizontal="left" vertical="center" wrapText="1"/>
    </xf>
    <xf numFmtId="0" fontId="13" fillId="6" borderId="17" xfId="0" applyFont="1" applyFill="1" applyBorder="1" applyAlignment="1">
      <alignment horizontal="center" vertical="center" shrinkToFit="1"/>
    </xf>
    <xf numFmtId="178" fontId="13" fillId="6" borderId="6" xfId="0" applyNumberFormat="1" applyFont="1" applyFill="1" applyBorder="1" applyAlignment="1">
      <alignment vertical="center" shrinkToFit="1"/>
    </xf>
    <xf numFmtId="0" fontId="13" fillId="6" borderId="38" xfId="0" applyFont="1" applyFill="1" applyBorder="1" applyAlignment="1">
      <alignment horizontal="left" vertical="center" wrapText="1"/>
    </xf>
    <xf numFmtId="0" fontId="13" fillId="6" borderId="38" xfId="0" applyFont="1" applyFill="1" applyBorder="1" applyAlignment="1">
      <alignment vertical="center" wrapText="1"/>
    </xf>
    <xf numFmtId="0" fontId="13" fillId="7" borderId="38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center" vertical="center" shrinkToFit="1"/>
    </xf>
    <xf numFmtId="0" fontId="13" fillId="0" borderId="44" xfId="0" applyFont="1" applyBorder="1" applyAlignment="1">
      <alignment vertical="center" wrapText="1"/>
    </xf>
    <xf numFmtId="0" fontId="13" fillId="0" borderId="39" xfId="0" applyFont="1" applyBorder="1" applyAlignment="1">
      <alignment horizontal="center" vertical="center" shrinkToFit="1"/>
    </xf>
    <xf numFmtId="41" fontId="13" fillId="0" borderId="97" xfId="1" applyFont="1" applyBorder="1" applyAlignment="1">
      <alignment horizontal="right" vertical="center" shrinkToFit="1"/>
    </xf>
    <xf numFmtId="178" fontId="13" fillId="0" borderId="97" xfId="0" applyNumberFormat="1" applyFont="1" applyBorder="1" applyAlignment="1">
      <alignment vertical="center" shrinkToFit="1"/>
    </xf>
    <xf numFmtId="0" fontId="13" fillId="0" borderId="78" xfId="0" applyFont="1" applyBorder="1" applyAlignment="1">
      <alignment vertical="center" wrapText="1"/>
    </xf>
    <xf numFmtId="176" fontId="35" fillId="0" borderId="10" xfId="12" applyNumberFormat="1" applyFont="1" applyBorder="1" applyAlignment="1">
      <alignment vertical="center" shrinkToFit="1"/>
    </xf>
    <xf numFmtId="178" fontId="35" fillId="0" borderId="75" xfId="12" applyNumberFormat="1" applyFont="1" applyBorder="1" applyAlignment="1">
      <alignment vertical="center" shrinkToFit="1"/>
    </xf>
    <xf numFmtId="41" fontId="35" fillId="0" borderId="10" xfId="12" applyFont="1" applyBorder="1" applyAlignment="1">
      <alignment vertical="center" shrinkToFit="1"/>
    </xf>
    <xf numFmtId="176" fontId="15" fillId="0" borderId="9" xfId="12" applyNumberFormat="1" applyFont="1" applyFill="1" applyBorder="1" applyAlignment="1">
      <alignment horizontal="left" vertical="center" wrapText="1" shrinkToFit="1"/>
    </xf>
    <xf numFmtId="0" fontId="15" fillId="0" borderId="76" xfId="0" applyFont="1" applyBorder="1" applyAlignment="1">
      <alignment horizontal="left" vertical="center" wrapText="1"/>
    </xf>
    <xf numFmtId="176" fontId="15" fillId="0" borderId="38" xfId="12" applyNumberFormat="1" applyFont="1" applyFill="1" applyBorder="1" applyAlignment="1">
      <alignment horizontal="left" vertical="center" wrapText="1" shrinkToFit="1"/>
    </xf>
    <xf numFmtId="0" fontId="15" fillId="0" borderId="38" xfId="0" applyFont="1" applyBorder="1" applyAlignment="1">
      <alignment horizontal="left" vertical="center" wrapText="1"/>
    </xf>
    <xf numFmtId="0" fontId="0" fillId="0" borderId="76" xfId="0" applyBorder="1"/>
    <xf numFmtId="0" fontId="0" fillId="0" borderId="13" xfId="0" applyBorder="1"/>
    <xf numFmtId="0" fontId="0" fillId="0" borderId="6" xfId="0" applyBorder="1"/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41" fontId="7" fillId="0" borderId="76" xfId="0" applyNumberFormat="1" applyFont="1" applyBorder="1" applyAlignment="1">
      <alignment vertical="center"/>
    </xf>
    <xf numFmtId="0" fontId="7" fillId="0" borderId="76" xfId="0" applyFont="1" applyBorder="1" applyAlignment="1">
      <alignment vertical="center"/>
    </xf>
    <xf numFmtId="41" fontId="14" fillId="0" borderId="0" xfId="1" applyFont="1" applyBorder="1" applyAlignment="1">
      <alignment vertical="center"/>
    </xf>
    <xf numFmtId="0" fontId="7" fillId="0" borderId="108" xfId="0" applyFont="1" applyBorder="1" applyAlignment="1">
      <alignment horizontal="center" vertical="center"/>
    </xf>
    <xf numFmtId="178" fontId="35" fillId="0" borderId="111" xfId="1" applyNumberFormat="1" applyFont="1" applyBorder="1" applyAlignment="1">
      <alignment horizontal="right" vertical="center" shrinkToFit="1"/>
    </xf>
    <xf numFmtId="0" fontId="13" fillId="6" borderId="112" xfId="0" applyFont="1" applyFill="1" applyBorder="1" applyAlignment="1">
      <alignment horizontal="center" vertical="center" shrinkToFit="1"/>
    </xf>
    <xf numFmtId="4" fontId="13" fillId="6" borderId="113" xfId="1" applyNumberFormat="1" applyFont="1" applyFill="1" applyBorder="1" applyAlignment="1">
      <alignment horizontal="right" vertical="center" shrinkToFit="1"/>
    </xf>
    <xf numFmtId="0" fontId="13" fillId="0" borderId="114" xfId="0" applyFont="1" applyBorder="1" applyAlignment="1">
      <alignment horizontal="center" vertical="center" shrinkToFit="1"/>
    </xf>
    <xf numFmtId="4" fontId="13" fillId="7" borderId="115" xfId="1" applyNumberFormat="1" applyFont="1" applyFill="1" applyBorder="1" applyAlignment="1">
      <alignment horizontal="right" vertical="center" shrinkToFit="1"/>
    </xf>
    <xf numFmtId="178" fontId="13" fillId="0" borderId="115" xfId="1" applyNumberFormat="1" applyFont="1" applyBorder="1" applyAlignment="1">
      <alignment horizontal="right" vertical="center" shrinkToFit="1"/>
    </xf>
    <xf numFmtId="0" fontId="13" fillId="6" borderId="114" xfId="0" applyFont="1" applyFill="1" applyBorder="1" applyAlignment="1">
      <alignment horizontal="center" vertical="center" shrinkToFit="1"/>
    </xf>
    <xf numFmtId="0" fontId="13" fillId="0" borderId="114" xfId="0" applyFont="1" applyBorder="1" applyAlignment="1">
      <alignment vertical="center" shrinkToFit="1"/>
    </xf>
    <xf numFmtId="4" fontId="13" fillId="6" borderId="115" xfId="1" applyNumberFormat="1" applyFont="1" applyFill="1" applyBorder="1" applyAlignment="1">
      <alignment horizontal="right" vertical="center" shrinkToFit="1"/>
    </xf>
    <xf numFmtId="0" fontId="5" fillId="0" borderId="114" xfId="0" applyFont="1" applyBorder="1" applyAlignment="1">
      <alignment horizontal="center" vertical="center"/>
    </xf>
    <xf numFmtId="41" fontId="45" fillId="8" borderId="116" xfId="1" applyFont="1" applyFill="1" applyBorder="1" applyAlignment="1">
      <alignment vertical="center" shrinkToFit="1"/>
    </xf>
    <xf numFmtId="178" fontId="45" fillId="8" borderId="117" xfId="1" applyNumberFormat="1" applyFont="1" applyFill="1" applyBorder="1" applyAlignment="1">
      <alignment horizontal="right" vertical="center" shrinkToFit="1"/>
    </xf>
    <xf numFmtId="41" fontId="13" fillId="0" borderId="3" xfId="1" applyFont="1" applyBorder="1" applyAlignment="1">
      <alignment horizontal="right" vertical="center" shrinkToFit="1"/>
    </xf>
    <xf numFmtId="0" fontId="5" fillId="0" borderId="118" xfId="0" applyFont="1" applyBorder="1" applyAlignment="1">
      <alignment horizontal="center" vertical="center"/>
    </xf>
    <xf numFmtId="0" fontId="36" fillId="8" borderId="119" xfId="0" applyFont="1" applyFill="1" applyBorder="1" applyAlignment="1">
      <alignment horizontal="center" vertical="center"/>
    </xf>
    <xf numFmtId="0" fontId="36" fillId="8" borderId="119" xfId="0" applyFont="1" applyFill="1" applyBorder="1" applyAlignment="1">
      <alignment horizontal="center" vertical="center" shrinkToFit="1"/>
    </xf>
    <xf numFmtId="41" fontId="36" fillId="8" borderId="119" xfId="0" applyNumberFormat="1" applyFont="1" applyFill="1" applyBorder="1" applyAlignment="1">
      <alignment vertical="center"/>
    </xf>
    <xf numFmtId="41" fontId="45" fillId="8" borderId="119" xfId="0" applyNumberFormat="1" applyFont="1" applyFill="1" applyBorder="1" applyAlignment="1">
      <alignment vertical="center"/>
    </xf>
    <xf numFmtId="41" fontId="7" fillId="8" borderId="93" xfId="0" applyNumberFormat="1" applyFont="1" applyFill="1" applyBorder="1" applyAlignment="1">
      <alignment horizontal="center" vertical="center"/>
    </xf>
    <xf numFmtId="41" fontId="7" fillId="8" borderId="93" xfId="0" applyNumberFormat="1" applyFont="1" applyFill="1" applyBorder="1" applyAlignment="1">
      <alignment vertical="center"/>
    </xf>
    <xf numFmtId="176" fontId="7" fillId="8" borderId="93" xfId="0" applyNumberFormat="1" applyFont="1" applyFill="1" applyBorder="1" applyAlignment="1">
      <alignment horizontal="right" vertical="center"/>
    </xf>
    <xf numFmtId="41" fontId="7" fillId="8" borderId="93" xfId="0" applyNumberFormat="1" applyFont="1" applyFill="1" applyBorder="1" applyAlignment="1">
      <alignment vertical="center" shrinkToFit="1"/>
    </xf>
    <xf numFmtId="176" fontId="7" fillId="0" borderId="11" xfId="1" applyNumberFormat="1" applyFont="1" applyFill="1" applyBorder="1" applyAlignment="1">
      <alignment horizontal="right" vertical="center" shrinkToFit="1"/>
    </xf>
    <xf numFmtId="0" fontId="7" fillId="6" borderId="11" xfId="0" applyFont="1" applyFill="1" applyBorder="1" applyAlignment="1">
      <alignment vertical="center" shrinkToFit="1"/>
    </xf>
    <xf numFmtId="0" fontId="33" fillId="6" borderId="11" xfId="0" applyFont="1" applyFill="1" applyBorder="1" applyAlignment="1">
      <alignment vertical="center" shrinkToFit="1"/>
    </xf>
    <xf numFmtId="182" fontId="40" fillId="6" borderId="37" xfId="0" applyNumberFormat="1" applyFont="1" applyFill="1" applyBorder="1" applyAlignment="1">
      <alignment vertical="center" shrinkToFit="1"/>
    </xf>
    <xf numFmtId="0" fontId="7" fillId="7" borderId="6" xfId="0" applyFont="1" applyFill="1" applyBorder="1" applyAlignment="1">
      <alignment vertical="center" shrinkToFit="1"/>
    </xf>
    <xf numFmtId="0" fontId="33" fillId="7" borderId="6" xfId="0" applyFont="1" applyFill="1" applyBorder="1" applyAlignment="1">
      <alignment vertical="center" shrinkToFit="1"/>
    </xf>
    <xf numFmtId="182" fontId="40" fillId="7" borderId="38" xfId="0" applyNumberFormat="1" applyFont="1" applyFill="1" applyBorder="1" applyAlignment="1">
      <alignment vertical="center" shrinkToFit="1"/>
    </xf>
    <xf numFmtId="0" fontId="7" fillId="0" borderId="6" xfId="0" applyFont="1" applyBorder="1" applyAlignment="1">
      <alignment vertical="center" shrinkToFit="1"/>
    </xf>
    <xf numFmtId="0" fontId="33" fillId="0" borderId="6" xfId="0" applyFont="1" applyBorder="1" applyAlignment="1">
      <alignment vertical="center" shrinkToFit="1"/>
    </xf>
    <xf numFmtId="179" fontId="33" fillId="0" borderId="6" xfId="0" applyNumberFormat="1" applyFont="1" applyBorder="1" applyAlignment="1">
      <alignment vertical="center" shrinkToFit="1"/>
    </xf>
    <xf numFmtId="180" fontId="33" fillId="0" borderId="6" xfId="0" applyNumberFormat="1" applyFont="1" applyBorder="1" applyAlignment="1">
      <alignment vertical="center" shrinkToFit="1"/>
    </xf>
    <xf numFmtId="181" fontId="33" fillId="0" borderId="6" xfId="0" applyNumberFormat="1" applyFont="1" applyBorder="1" applyAlignment="1">
      <alignment vertical="center" shrinkToFit="1"/>
    </xf>
    <xf numFmtId="182" fontId="40" fillId="0" borderId="38" xfId="0" applyNumberFormat="1" applyFont="1" applyBorder="1" applyAlignment="1">
      <alignment vertical="center" shrinkToFit="1"/>
    </xf>
    <xf numFmtId="182" fontId="33" fillId="0" borderId="38" xfId="0" applyNumberFormat="1" applyFont="1" applyBorder="1" applyAlignment="1">
      <alignment vertical="center" shrinkToFit="1"/>
    </xf>
    <xf numFmtId="0" fontId="7" fillId="0" borderId="6" xfId="0" applyFont="1" applyBorder="1" applyAlignment="1">
      <alignment horizontal="right" vertical="center" shrinkToFit="1"/>
    </xf>
    <xf numFmtId="0" fontId="7" fillId="0" borderId="6" xfId="0" quotePrefix="1" applyFont="1" applyBorder="1" applyAlignment="1">
      <alignment vertical="center" shrinkToFit="1"/>
    </xf>
    <xf numFmtId="9" fontId="33" fillId="0" borderId="6" xfId="17" applyFont="1" applyBorder="1" applyAlignment="1">
      <alignment vertical="center" shrinkToFit="1"/>
    </xf>
    <xf numFmtId="182" fontId="41" fillId="0" borderId="6" xfId="18" applyNumberFormat="1" applyFont="1" applyBorder="1" applyAlignment="1">
      <alignment horizontal="left" vertical="center" shrinkToFit="1"/>
    </xf>
    <xf numFmtId="182" fontId="41" fillId="0" borderId="6" xfId="18" applyNumberFormat="1" applyFont="1" applyBorder="1" applyAlignment="1">
      <alignment horizontal="center" vertical="center" shrinkToFit="1"/>
    </xf>
    <xf numFmtId="0" fontId="41" fillId="0" borderId="6" xfId="18" applyFont="1" applyBorder="1" applyAlignment="1">
      <alignment horizontal="center" vertical="center"/>
    </xf>
    <xf numFmtId="49" fontId="41" fillId="0" borderId="6" xfId="18" applyNumberFormat="1" applyFont="1" applyBorder="1" applyAlignment="1">
      <alignment horizontal="center" vertical="center"/>
    </xf>
    <xf numFmtId="180" fontId="33" fillId="0" borderId="6" xfId="0" quotePrefix="1" applyNumberFormat="1" applyFont="1" applyBorder="1" applyAlignment="1">
      <alignment vertical="center" shrinkToFit="1"/>
    </xf>
    <xf numFmtId="0" fontId="33" fillId="0" borderId="6" xfId="0" applyFont="1" applyBorder="1" applyAlignment="1">
      <alignment vertical="center"/>
    </xf>
    <xf numFmtId="183" fontId="33" fillId="0" borderId="6" xfId="17" applyNumberFormat="1" applyFont="1" applyBorder="1" applyAlignment="1">
      <alignment vertical="center" shrinkToFit="1"/>
    </xf>
    <xf numFmtId="184" fontId="33" fillId="0" borderId="6" xfId="17" applyNumberFormat="1" applyFont="1" applyBorder="1" applyAlignment="1">
      <alignment vertical="center" shrinkToFit="1"/>
    </xf>
    <xf numFmtId="10" fontId="33" fillId="0" borderId="6" xfId="17" applyNumberFormat="1" applyFont="1" applyBorder="1" applyAlignment="1">
      <alignment vertical="center" shrinkToFit="1"/>
    </xf>
    <xf numFmtId="185" fontId="33" fillId="0" borderId="6" xfId="0" applyNumberFormat="1" applyFont="1" applyBorder="1" applyAlignment="1">
      <alignment vertical="center" shrinkToFit="1"/>
    </xf>
    <xf numFmtId="186" fontId="33" fillId="0" borderId="6" xfId="0" applyNumberFormat="1" applyFont="1" applyBorder="1" applyAlignment="1">
      <alignment vertical="center" shrinkToFit="1"/>
    </xf>
    <xf numFmtId="0" fontId="7" fillId="6" borderId="6" xfId="0" applyFont="1" applyFill="1" applyBorder="1" applyAlignment="1">
      <alignment vertical="center" shrinkToFit="1"/>
    </xf>
    <xf numFmtId="0" fontId="33" fillId="6" borderId="6" xfId="0" applyFont="1" applyFill="1" applyBorder="1" applyAlignment="1">
      <alignment vertical="center" shrinkToFit="1"/>
    </xf>
    <xf numFmtId="182" fontId="40" fillId="6" borderId="38" xfId="0" applyNumberFormat="1" applyFont="1" applyFill="1" applyBorder="1" applyAlignment="1">
      <alignment vertical="center" shrinkToFit="1"/>
    </xf>
    <xf numFmtId="187" fontId="33" fillId="0" borderId="6" xfId="0" applyNumberFormat="1" applyFont="1" applyBorder="1" applyAlignment="1">
      <alignment vertical="center" shrinkToFit="1"/>
    </xf>
    <xf numFmtId="188" fontId="33" fillId="0" borderId="6" xfId="0" applyNumberFormat="1" applyFont="1" applyBorder="1" applyAlignment="1">
      <alignment vertical="center" shrinkToFit="1"/>
    </xf>
    <xf numFmtId="3" fontId="7" fillId="0" borderId="6" xfId="1" applyNumberFormat="1" applyFont="1" applyFill="1" applyBorder="1" applyAlignment="1">
      <alignment vertical="center" shrinkToFit="1"/>
    </xf>
    <xf numFmtId="3" fontId="7" fillId="0" borderId="6" xfId="1" applyNumberFormat="1" applyFont="1" applyFill="1" applyBorder="1" applyAlignment="1">
      <alignment horizontal="right" vertical="center" shrinkToFit="1"/>
    </xf>
    <xf numFmtId="3" fontId="7" fillId="0" borderId="6" xfId="11" applyNumberFormat="1" applyFont="1" applyFill="1" applyBorder="1" applyAlignment="1">
      <alignment vertical="center" shrinkToFit="1"/>
    </xf>
    <xf numFmtId="3" fontId="7" fillId="0" borderId="6" xfId="11" applyNumberFormat="1" applyFont="1" applyFill="1" applyBorder="1" applyAlignment="1">
      <alignment horizontal="right" vertical="center" shrinkToFit="1"/>
    </xf>
    <xf numFmtId="0" fontId="7" fillId="0" borderId="6" xfId="0" applyFont="1" applyBorder="1" applyAlignment="1">
      <alignment horizontal="left" vertical="center"/>
    </xf>
    <xf numFmtId="41" fontId="7" fillId="0" borderId="6" xfId="1" applyFont="1" applyFill="1" applyBorder="1" applyAlignment="1">
      <alignment vertical="center"/>
    </xf>
    <xf numFmtId="0" fontId="7" fillId="0" borderId="6" xfId="0" applyFont="1" applyBorder="1" applyAlignment="1">
      <alignment horizontal="right" vertical="center"/>
    </xf>
    <xf numFmtId="41" fontId="7" fillId="7" borderId="6" xfId="1" applyFont="1" applyFill="1" applyBorder="1" applyAlignment="1">
      <alignment vertical="center"/>
    </xf>
    <xf numFmtId="182" fontId="43" fillId="7" borderId="38" xfId="1" applyNumberFormat="1" applyFont="1" applyFill="1" applyBorder="1" applyAlignment="1">
      <alignment vertical="center"/>
    </xf>
    <xf numFmtId="41" fontId="7" fillId="0" borderId="6" xfId="1" applyFont="1" applyBorder="1" applyAlignment="1">
      <alignment vertical="center"/>
    </xf>
    <xf numFmtId="0" fontId="7" fillId="0" borderId="6" xfId="0" applyFont="1" applyBorder="1" applyAlignment="1">
      <alignment horizontal="left" vertical="center" shrinkToFit="1"/>
    </xf>
    <xf numFmtId="41" fontId="7" fillId="6" borderId="6" xfId="1" applyFont="1" applyFill="1" applyBorder="1" applyAlignment="1">
      <alignment vertical="center"/>
    </xf>
    <xf numFmtId="182" fontId="43" fillId="6" borderId="38" xfId="1" applyNumberFormat="1" applyFont="1" applyFill="1" applyBorder="1" applyAlignment="1">
      <alignment vertical="center"/>
    </xf>
    <xf numFmtId="189" fontId="7" fillId="8" borderId="93" xfId="0" applyNumberFormat="1" applyFont="1" applyFill="1" applyBorder="1" applyAlignment="1">
      <alignment vertical="center" shrinkToFit="1"/>
    </xf>
    <xf numFmtId="176" fontId="7" fillId="8" borderId="93" xfId="0" applyNumberFormat="1" applyFont="1" applyFill="1" applyBorder="1" applyAlignment="1">
      <alignment vertical="center" shrinkToFit="1"/>
    </xf>
    <xf numFmtId="41" fontId="7" fillId="8" borderId="93" xfId="1" applyFont="1" applyFill="1" applyBorder="1" applyAlignment="1">
      <alignment vertical="center"/>
    </xf>
    <xf numFmtId="41" fontId="13" fillId="0" borderId="93" xfId="1" applyFont="1" applyBorder="1" applyAlignment="1">
      <alignment vertical="center" shrinkToFit="1"/>
    </xf>
    <xf numFmtId="4" fontId="13" fillId="0" borderId="100" xfId="0" applyNumberFormat="1" applyFont="1" applyBorder="1" applyAlignment="1">
      <alignment vertical="center" shrinkToFit="1"/>
    </xf>
    <xf numFmtId="176" fontId="5" fillId="0" borderId="120" xfId="0" applyNumberFormat="1" applyFont="1" applyBorder="1" applyAlignment="1">
      <alignment horizontal="distributed" vertical="center" readingOrder="1"/>
    </xf>
    <xf numFmtId="176" fontId="5" fillId="0" borderId="121" xfId="1" applyNumberFormat="1" applyFont="1" applyBorder="1" applyAlignment="1">
      <alignment horizontal="right" vertical="center" readingOrder="1"/>
    </xf>
    <xf numFmtId="176" fontId="5" fillId="0" borderId="122" xfId="0" applyNumberFormat="1" applyFont="1" applyBorder="1" applyAlignment="1">
      <alignment horizontal="right" vertical="center" readingOrder="1"/>
    </xf>
    <xf numFmtId="176" fontId="5" fillId="0" borderId="13" xfId="0" applyNumberFormat="1" applyFont="1" applyBorder="1" applyAlignment="1">
      <alignment horizontal="distributed" vertical="center" readingOrder="1"/>
    </xf>
    <xf numFmtId="0" fontId="5" fillId="8" borderId="123" xfId="0" applyFont="1" applyFill="1" applyBorder="1" applyAlignment="1">
      <alignment horizontal="distributed" vertical="center" readingOrder="1"/>
    </xf>
    <xf numFmtId="41" fontId="5" fillId="8" borderId="124" xfId="0" applyNumberFormat="1" applyFont="1" applyFill="1" applyBorder="1" applyAlignment="1">
      <alignment horizontal="distributed" vertical="center" readingOrder="1"/>
    </xf>
    <xf numFmtId="0" fontId="5" fillId="8" borderId="13" xfId="0" applyFont="1" applyFill="1" applyBorder="1" applyAlignment="1">
      <alignment horizontal="distributed" vertical="center" readingOrder="1"/>
    </xf>
    <xf numFmtId="41" fontId="5" fillId="8" borderId="115" xfId="0" applyNumberFormat="1" applyFont="1" applyFill="1" applyBorder="1" applyAlignment="1">
      <alignment horizontal="distributed" vertical="center" readingOrder="1"/>
    </xf>
    <xf numFmtId="176" fontId="5" fillId="0" borderId="17" xfId="0" applyNumberFormat="1" applyFont="1" applyBorder="1" applyAlignment="1">
      <alignment horizontal="distributed" vertical="center" readingOrder="1"/>
    </xf>
    <xf numFmtId="176" fontId="14" fillId="0" borderId="125" xfId="0" applyNumberFormat="1" applyFont="1" applyBorder="1" applyAlignment="1">
      <alignment horizontal="center" vertical="center"/>
    </xf>
    <xf numFmtId="176" fontId="14" fillId="0" borderId="126" xfId="0" applyNumberFormat="1" applyFont="1" applyBorder="1" applyAlignment="1">
      <alignment horizontal="right" vertical="center"/>
    </xf>
    <xf numFmtId="176" fontId="5" fillId="0" borderId="127" xfId="0" applyNumberFormat="1" applyFont="1" applyBorder="1" applyAlignment="1">
      <alignment horizontal="distributed" vertical="center" readingOrder="1"/>
    </xf>
    <xf numFmtId="176" fontId="5" fillId="0" borderId="128" xfId="0" applyNumberFormat="1" applyFont="1" applyBorder="1" applyAlignment="1">
      <alignment horizontal="right" vertical="center" readingOrder="1"/>
    </xf>
    <xf numFmtId="176" fontId="5" fillId="0" borderId="129" xfId="0" applyNumberFormat="1" applyFont="1" applyBorder="1" applyAlignment="1">
      <alignment horizontal="distributed" vertical="center" readingOrder="1"/>
    </xf>
    <xf numFmtId="0" fontId="5" fillId="8" borderId="92" xfId="0" applyFont="1" applyFill="1" applyBorder="1" applyAlignment="1">
      <alignment horizontal="distributed" vertical="center" readingOrder="1"/>
    </xf>
    <xf numFmtId="41" fontId="5" fillId="8" borderId="55" xfId="0" applyNumberFormat="1" applyFont="1" applyFill="1" applyBorder="1" applyAlignment="1">
      <alignment horizontal="distributed" vertical="center" readingOrder="1"/>
    </xf>
    <xf numFmtId="0" fontId="13" fillId="8" borderId="39" xfId="0" applyFont="1" applyFill="1" applyBorder="1" applyAlignment="1">
      <alignment horizontal="center" vertical="center"/>
    </xf>
    <xf numFmtId="0" fontId="13" fillId="8" borderId="97" xfId="0" applyFont="1" applyFill="1" applyBorder="1" applyAlignment="1">
      <alignment horizontal="center" vertical="center"/>
    </xf>
    <xf numFmtId="41" fontId="13" fillId="8" borderId="97" xfId="0" applyNumberFormat="1" applyFont="1" applyFill="1" applyBorder="1" applyAlignment="1">
      <alignment vertical="center"/>
    </xf>
    <xf numFmtId="41" fontId="15" fillId="8" borderId="97" xfId="0" applyNumberFormat="1" applyFont="1" applyFill="1" applyBorder="1" applyAlignment="1">
      <alignment vertical="center"/>
    </xf>
    <xf numFmtId="176" fontId="15" fillId="8" borderId="97" xfId="0" applyNumberFormat="1" applyFont="1" applyFill="1" applyBorder="1" applyAlignment="1">
      <alignment vertical="center"/>
    </xf>
    <xf numFmtId="189" fontId="15" fillId="8" borderId="97" xfId="0" applyNumberFormat="1" applyFont="1" applyFill="1" applyBorder="1" applyAlignment="1">
      <alignment vertical="center"/>
    </xf>
    <xf numFmtId="0" fontId="15" fillId="8" borderId="78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4" fontId="13" fillId="0" borderId="130" xfId="1" applyNumberFormat="1" applyFont="1" applyBorder="1" applyAlignment="1">
      <alignment horizontal="right" vertical="center" shrinkToFit="1"/>
    </xf>
    <xf numFmtId="178" fontId="35" fillId="0" borderId="131" xfId="1" applyNumberFormat="1" applyFont="1" applyBorder="1" applyAlignment="1">
      <alignment horizontal="right" vertical="center" shrinkToFit="1"/>
    </xf>
    <xf numFmtId="176" fontId="7" fillId="0" borderId="75" xfId="1" applyNumberFormat="1" applyFont="1" applyBorder="1" applyAlignment="1">
      <alignment horizontal="right" vertical="center" shrinkToFit="1"/>
    </xf>
    <xf numFmtId="0" fontId="48" fillId="0" borderId="0" xfId="19" applyFont="1"/>
    <xf numFmtId="0" fontId="49" fillId="0" borderId="0" xfId="19" applyFont="1"/>
    <xf numFmtId="49" fontId="51" fillId="9" borderId="132" xfId="0" applyNumberFormat="1" applyFont="1" applyFill="1" applyBorder="1" applyAlignment="1">
      <alignment horizontal="center" vertical="center" wrapText="1"/>
    </xf>
    <xf numFmtId="49" fontId="51" fillId="9" borderId="133" xfId="0" applyNumberFormat="1" applyFont="1" applyFill="1" applyBorder="1" applyAlignment="1">
      <alignment horizontal="center" vertical="center" wrapText="1"/>
    </xf>
    <xf numFmtId="0" fontId="52" fillId="0" borderId="136" xfId="0" applyFont="1" applyBorder="1" applyAlignment="1">
      <alignment horizontal="center" vertical="center" wrapText="1"/>
    </xf>
    <xf numFmtId="0" fontId="52" fillId="0" borderId="136" xfId="0" quotePrefix="1" applyFont="1" applyBorder="1" applyAlignment="1">
      <alignment horizontal="center" vertical="center" wrapText="1"/>
    </xf>
    <xf numFmtId="41" fontId="52" fillId="0" borderId="136" xfId="1" applyFont="1" applyFill="1" applyBorder="1" applyAlignment="1">
      <alignment horizontal="right" vertical="center" wrapText="1"/>
    </xf>
    <xf numFmtId="0" fontId="52" fillId="0" borderId="137" xfId="0" applyFont="1" applyBorder="1" applyAlignment="1">
      <alignment horizontal="center" vertical="center" wrapText="1"/>
    </xf>
    <xf numFmtId="0" fontId="53" fillId="0" borderId="138" xfId="0" applyFont="1" applyBorder="1" applyAlignment="1">
      <alignment horizontal="center"/>
    </xf>
    <xf numFmtId="0" fontId="52" fillId="0" borderId="139" xfId="0" applyFont="1" applyBorder="1" applyAlignment="1">
      <alignment horizontal="center" vertical="center" wrapText="1"/>
    </xf>
    <xf numFmtId="41" fontId="52" fillId="0" borderId="139" xfId="1" applyFont="1" applyFill="1" applyBorder="1" applyAlignment="1">
      <alignment horizontal="right" vertical="center" wrapText="1"/>
    </xf>
    <xf numFmtId="0" fontId="52" fillId="0" borderId="140" xfId="0" applyFont="1" applyBorder="1" applyAlignment="1">
      <alignment horizontal="center" vertical="center" wrapText="1"/>
    </xf>
    <xf numFmtId="0" fontId="52" fillId="0" borderId="136" xfId="0" applyFont="1" applyBorder="1" applyAlignment="1">
      <alignment horizontal="right" vertical="center" wrapText="1"/>
    </xf>
    <xf numFmtId="0" fontId="54" fillId="10" borderId="141" xfId="0" applyFont="1" applyFill="1" applyBorder="1" applyAlignment="1">
      <alignment horizontal="center" vertical="center" wrapText="1"/>
    </xf>
    <xf numFmtId="0" fontId="54" fillId="10" borderId="142" xfId="0" applyFont="1" applyFill="1" applyBorder="1" applyAlignment="1">
      <alignment horizontal="center" vertical="center" wrapText="1"/>
    </xf>
    <xf numFmtId="0" fontId="54" fillId="10" borderId="143" xfId="0" quotePrefix="1" applyFont="1" applyFill="1" applyBorder="1" applyAlignment="1">
      <alignment horizontal="center" vertical="center" wrapText="1"/>
    </xf>
    <xf numFmtId="3" fontId="54" fillId="10" borderId="136" xfId="0" applyNumberFormat="1" applyFont="1" applyFill="1" applyBorder="1" applyAlignment="1">
      <alignment horizontal="right" vertical="center" wrapText="1"/>
    </xf>
    <xf numFmtId="0" fontId="54" fillId="10" borderId="137" xfId="0" applyFont="1" applyFill="1" applyBorder="1" applyAlignment="1">
      <alignment horizontal="center" vertical="center" wrapText="1"/>
    </xf>
    <xf numFmtId="0" fontId="55" fillId="10" borderId="138" xfId="0" applyFont="1" applyFill="1" applyBorder="1" applyAlignment="1">
      <alignment horizontal="center"/>
    </xf>
    <xf numFmtId="3" fontId="52" fillId="0" borderId="136" xfId="0" applyNumberFormat="1" applyFont="1" applyBorder="1" applyAlignment="1">
      <alignment horizontal="right" vertical="center" wrapText="1"/>
    </xf>
    <xf numFmtId="176" fontId="51" fillId="4" borderId="139" xfId="0" applyNumberFormat="1" applyFont="1" applyFill="1" applyBorder="1" applyAlignment="1">
      <alignment horizontal="right" vertical="center" wrapText="1"/>
    </xf>
    <xf numFmtId="0" fontId="48" fillId="0" borderId="0" xfId="19" applyFont="1" applyAlignment="1">
      <alignment horizontal="center"/>
    </xf>
    <xf numFmtId="0" fontId="57" fillId="0" borderId="0" xfId="20" applyFont="1" applyAlignment="1">
      <alignment vertical="center" wrapText="1"/>
    </xf>
    <xf numFmtId="0" fontId="57" fillId="0" borderId="0" xfId="20" applyFont="1" applyAlignment="1">
      <alignment vertical="center"/>
    </xf>
    <xf numFmtId="41" fontId="23" fillId="0" borderId="0" xfId="21" applyBorder="1">
      <alignment vertical="center"/>
    </xf>
    <xf numFmtId="0" fontId="23" fillId="0" borderId="0" xfId="20" applyFont="1" applyAlignment="1">
      <alignment vertical="center"/>
    </xf>
    <xf numFmtId="41" fontId="23" fillId="0" borderId="0" xfId="11" applyFont="1" applyBorder="1" applyAlignment="1">
      <alignment vertical="center"/>
    </xf>
    <xf numFmtId="41" fontId="59" fillId="0" borderId="0" xfId="21" applyFont="1" applyBorder="1" applyAlignment="1">
      <alignment horizontal="center"/>
    </xf>
    <xf numFmtId="0" fontId="59" fillId="0" borderId="0" xfId="20" applyFont="1" applyAlignment="1">
      <alignment horizontal="center"/>
    </xf>
    <xf numFmtId="41" fontId="59" fillId="0" borderId="0" xfId="11" applyFont="1" applyBorder="1" applyAlignment="1">
      <alignment horizontal="center"/>
    </xf>
    <xf numFmtId="0" fontId="57" fillId="0" borderId="43" xfId="20" applyFont="1" applyBorder="1" applyAlignment="1">
      <alignment horizontal="center" vertical="center" wrapText="1"/>
    </xf>
    <xf numFmtId="0" fontId="57" fillId="0" borderId="43" xfId="20" applyFont="1" applyBorder="1" applyAlignment="1">
      <alignment horizontal="center" vertical="center" shrinkToFit="1"/>
    </xf>
    <xf numFmtId="0" fontId="57" fillId="0" borderId="43" xfId="20" applyFont="1" applyBorder="1" applyAlignment="1">
      <alignment vertical="center"/>
    </xf>
    <xf numFmtId="41" fontId="57" fillId="0" borderId="0" xfId="21" applyFont="1" applyBorder="1">
      <alignment vertical="center"/>
    </xf>
    <xf numFmtId="41" fontId="57" fillId="0" borderId="0" xfId="11" applyFont="1" applyBorder="1" applyAlignment="1">
      <alignment vertical="center"/>
    </xf>
    <xf numFmtId="0" fontId="60" fillId="9" borderId="144" xfId="20" applyFont="1" applyFill="1" applyBorder="1" applyAlignment="1">
      <alignment horizontal="center" vertical="center" wrapText="1"/>
    </xf>
    <xf numFmtId="0" fontId="60" fillId="9" borderId="145" xfId="20" applyFont="1" applyFill="1" applyBorder="1" applyAlignment="1">
      <alignment horizontal="center" vertical="center" wrapText="1"/>
    </xf>
    <xf numFmtId="0" fontId="60" fillId="9" borderId="146" xfId="20" applyFont="1" applyFill="1" applyBorder="1" applyAlignment="1">
      <alignment horizontal="center" vertical="center" wrapText="1"/>
    </xf>
    <xf numFmtId="41" fontId="57" fillId="0" borderId="0" xfId="21" applyFont="1" applyBorder="1" applyAlignment="1">
      <alignment horizontal="center" vertical="center" wrapText="1"/>
    </xf>
    <xf numFmtId="0" fontId="57" fillId="0" borderId="0" xfId="20" applyFont="1" applyAlignment="1">
      <alignment horizontal="center" vertical="center" wrapText="1"/>
    </xf>
    <xf numFmtId="41" fontId="57" fillId="0" borderId="0" xfId="11" applyFont="1" applyBorder="1" applyAlignment="1">
      <alignment horizontal="center" vertical="center" wrapText="1"/>
    </xf>
    <xf numFmtId="0" fontId="53" fillId="0" borderId="147" xfId="20" applyFont="1" applyBorder="1" applyAlignment="1">
      <alignment horizontal="center" vertical="center" wrapText="1"/>
    </xf>
    <xf numFmtId="41" fontId="53" fillId="0" borderId="79" xfId="21" applyFont="1" applyBorder="1" applyAlignment="1">
      <alignment vertical="center" shrinkToFit="1"/>
    </xf>
    <xf numFmtId="41" fontId="53" fillId="0" borderId="148" xfId="21" applyFont="1" applyBorder="1" applyAlignment="1">
      <alignment horizontal="center" vertical="center" shrinkToFit="1"/>
    </xf>
    <xf numFmtId="0" fontId="53" fillId="0" borderId="149" xfId="20" applyFont="1" applyBorder="1" applyAlignment="1">
      <alignment horizontal="center" vertical="center" wrapText="1" shrinkToFit="1"/>
    </xf>
    <xf numFmtId="41" fontId="61" fillId="0" borderId="0" xfId="21" applyFont="1" applyBorder="1" applyAlignment="1">
      <alignment horizontal="center" vertical="center"/>
    </xf>
    <xf numFmtId="0" fontId="61" fillId="0" borderId="0" xfId="20" applyFont="1" applyAlignment="1">
      <alignment horizontal="center" vertical="center"/>
    </xf>
    <xf numFmtId="41" fontId="61" fillId="0" borderId="0" xfId="11" applyFont="1" applyBorder="1" applyAlignment="1">
      <alignment horizontal="center" vertical="center"/>
    </xf>
    <xf numFmtId="0" fontId="53" fillId="0" borderId="150" xfId="20" applyFont="1" applyBorder="1" applyAlignment="1">
      <alignment horizontal="center" vertical="center" wrapText="1"/>
    </xf>
    <xf numFmtId="41" fontId="53" fillId="0" borderId="79" xfId="21" applyFont="1" applyBorder="1" applyAlignment="1">
      <alignment horizontal="center" vertical="center" shrinkToFit="1"/>
    </xf>
    <xf numFmtId="0" fontId="53" fillId="0" borderId="151" xfId="20" applyFont="1" applyBorder="1" applyAlignment="1">
      <alignment horizontal="center" vertical="center" shrinkToFit="1"/>
    </xf>
    <xf numFmtId="0" fontId="53" fillId="0" borderId="151" xfId="20" applyFont="1" applyBorder="1" applyAlignment="1">
      <alignment horizontal="center" vertical="center" wrapText="1" shrinkToFit="1"/>
    </xf>
    <xf numFmtId="0" fontId="60" fillId="3" borderId="152" xfId="20" applyFont="1" applyFill="1" applyBorder="1" applyAlignment="1">
      <alignment horizontal="center" vertical="center" shrinkToFit="1"/>
    </xf>
    <xf numFmtId="41" fontId="60" fillId="3" borderId="153" xfId="21" applyFont="1" applyFill="1" applyBorder="1" applyAlignment="1">
      <alignment vertical="center"/>
    </xf>
    <xf numFmtId="41" fontId="60" fillId="3" borderId="153" xfId="21" applyFont="1" applyFill="1" applyBorder="1" applyAlignment="1">
      <alignment horizontal="center" vertical="center" shrinkToFit="1"/>
    </xf>
    <xf numFmtId="0" fontId="60" fillId="3" borderId="154" xfId="20" applyFont="1" applyFill="1" applyBorder="1" applyAlignment="1">
      <alignment vertical="center" shrinkToFit="1"/>
    </xf>
    <xf numFmtId="41" fontId="59" fillId="0" borderId="0" xfId="21" applyFont="1" applyBorder="1" applyAlignment="1">
      <alignment horizontal="center" vertical="center"/>
    </xf>
    <xf numFmtId="0" fontId="59" fillId="0" borderId="0" xfId="20" applyFont="1" applyAlignment="1">
      <alignment horizontal="center" vertical="center"/>
    </xf>
    <xf numFmtId="41" fontId="59" fillId="0" borderId="0" xfId="11" applyFont="1" applyBorder="1" applyAlignment="1">
      <alignment horizontal="center" vertical="center"/>
    </xf>
    <xf numFmtId="0" fontId="23" fillId="0" borderId="0" xfId="20" applyFont="1" applyAlignment="1">
      <alignment vertical="center" wrapText="1"/>
    </xf>
    <xf numFmtId="0" fontId="57" fillId="0" borderId="0" xfId="0" applyFont="1"/>
    <xf numFmtId="0" fontId="55" fillId="11" borderId="0" xfId="0" applyFont="1" applyFill="1" applyAlignment="1">
      <alignment horizontal="center" vertical="center"/>
    </xf>
    <xf numFmtId="0" fontId="63" fillId="12" borderId="155" xfId="0" applyFont="1" applyFill="1" applyBorder="1" applyAlignment="1">
      <alignment horizontal="center" vertical="center"/>
    </xf>
    <xf numFmtId="0" fontId="55" fillId="11" borderId="155" xfId="0" applyFont="1" applyFill="1" applyBorder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0" fontId="57" fillId="0" borderId="155" xfId="0" applyFont="1" applyBorder="1" applyAlignment="1">
      <alignment vertical="center"/>
    </xf>
    <xf numFmtId="0" fontId="57" fillId="0" borderId="155" xfId="0" applyFont="1" applyBorder="1" applyAlignment="1">
      <alignment horizontal="center" vertical="center"/>
    </xf>
    <xf numFmtId="14" fontId="57" fillId="0" borderId="155" xfId="0" applyNumberFormat="1" applyFont="1" applyBorder="1" applyAlignment="1">
      <alignment horizontal="center" vertical="center"/>
    </xf>
    <xf numFmtId="41" fontId="57" fillId="0" borderId="155" xfId="1" applyFont="1" applyBorder="1" applyAlignment="1">
      <alignment vertical="center"/>
    </xf>
    <xf numFmtId="0" fontId="0" fillId="0" borderId="155" xfId="0" applyBorder="1" applyAlignment="1">
      <alignment vertical="center"/>
    </xf>
    <xf numFmtId="0" fontId="57" fillId="10" borderId="155" xfId="0" applyFont="1" applyFill="1" applyBorder="1"/>
    <xf numFmtId="41" fontId="63" fillId="10" borderId="155" xfId="0" applyNumberFormat="1" applyFont="1" applyFill="1" applyBorder="1" applyAlignment="1">
      <alignment horizontal="right" vertical="center"/>
    </xf>
    <xf numFmtId="0" fontId="57" fillId="0" borderId="156" xfId="0" applyFont="1" applyBorder="1" applyAlignment="1">
      <alignment vertical="center"/>
    </xf>
    <xf numFmtId="0" fontId="57" fillId="0" borderId="158" xfId="0" applyFont="1" applyBorder="1" applyAlignment="1">
      <alignment vertical="center"/>
    </xf>
    <xf numFmtId="0" fontId="57" fillId="10" borderId="0" xfId="0" applyFont="1" applyFill="1"/>
    <xf numFmtId="0" fontId="0" fillId="10" borderId="0" xfId="0" applyFill="1"/>
    <xf numFmtId="0" fontId="57" fillId="4" borderId="155" xfId="0" applyFont="1" applyFill="1" applyBorder="1"/>
    <xf numFmtId="41" fontId="63" fillId="4" borderId="155" xfId="0" applyNumberFormat="1" applyFont="1" applyFill="1" applyBorder="1" applyAlignment="1">
      <alignment horizontal="right" vertical="center"/>
    </xf>
    <xf numFmtId="41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67" fillId="9" borderId="144" xfId="0" applyFont="1" applyFill="1" applyBorder="1" applyAlignment="1">
      <alignment horizontal="center" vertical="center"/>
    </xf>
    <xf numFmtId="0" fontId="67" fillId="9" borderId="145" xfId="0" applyFont="1" applyFill="1" applyBorder="1" applyAlignment="1">
      <alignment horizontal="center" vertical="center"/>
    </xf>
    <xf numFmtId="0" fontId="67" fillId="9" borderId="145" xfId="0" applyFont="1" applyFill="1" applyBorder="1" applyAlignment="1">
      <alignment horizontal="center" vertical="center" shrinkToFit="1"/>
    </xf>
    <xf numFmtId="0" fontId="67" fillId="9" borderId="146" xfId="0" applyFont="1" applyFill="1" applyBorder="1" applyAlignment="1">
      <alignment horizontal="center" vertical="center"/>
    </xf>
    <xf numFmtId="0" fontId="68" fillId="0" borderId="136" xfId="0" applyFont="1" applyBorder="1" applyAlignment="1">
      <alignment horizontal="center" vertical="center" wrapText="1"/>
    </xf>
    <xf numFmtId="14" fontId="68" fillId="0" borderId="136" xfId="0" applyNumberFormat="1" applyFont="1" applyBorder="1" applyAlignment="1">
      <alignment horizontal="center" vertical="center" wrapText="1"/>
    </xf>
    <xf numFmtId="3" fontId="68" fillId="0" borderId="136" xfId="0" applyNumberFormat="1" applyFont="1" applyBorder="1" applyAlignment="1">
      <alignment horizontal="right" vertical="center" shrinkToFit="1"/>
    </xf>
    <xf numFmtId="0" fontId="68" fillId="0" borderId="136" xfId="0" applyFont="1" applyBorder="1" applyAlignment="1">
      <alignment horizontal="left" vertical="center" shrinkToFit="1"/>
    </xf>
    <xf numFmtId="3" fontId="69" fillId="0" borderId="136" xfId="0" applyNumberFormat="1" applyFont="1" applyBorder="1" applyAlignment="1">
      <alignment horizontal="right" vertical="center" shrinkToFit="1"/>
    </xf>
    <xf numFmtId="0" fontId="69" fillId="0" borderId="136" xfId="0" applyFont="1" applyBorder="1" applyAlignment="1">
      <alignment horizontal="center" vertical="center" wrapText="1"/>
    </xf>
    <xf numFmtId="0" fontId="69" fillId="0" borderId="136" xfId="0" applyFont="1" applyBorder="1" applyAlignment="1">
      <alignment horizontal="left" vertical="center" shrinkToFit="1"/>
    </xf>
    <xf numFmtId="0" fontId="70" fillId="0" borderId="0" xfId="0" applyFont="1"/>
    <xf numFmtId="3" fontId="69" fillId="3" borderId="136" xfId="0" applyNumberFormat="1" applyFont="1" applyFill="1" applyBorder="1" applyAlignment="1">
      <alignment horizontal="right" vertical="center" shrinkToFit="1"/>
    </xf>
    <xf numFmtId="0" fontId="69" fillId="3" borderId="136" xfId="0" applyFont="1" applyFill="1" applyBorder="1" applyAlignment="1">
      <alignment horizontal="center" vertical="center" wrapText="1"/>
    </xf>
    <xf numFmtId="0" fontId="69" fillId="3" borderId="136" xfId="0" applyFont="1" applyFill="1" applyBorder="1" applyAlignment="1">
      <alignment horizontal="left" vertical="center" shrinkToFit="1"/>
    </xf>
    <xf numFmtId="3" fontId="0" fillId="0" borderId="0" xfId="0" applyNumberFormat="1"/>
    <xf numFmtId="3" fontId="70" fillId="0" borderId="0" xfId="0" applyNumberFormat="1" applyFont="1"/>
    <xf numFmtId="3" fontId="69" fillId="5" borderId="136" xfId="0" applyNumberFormat="1" applyFont="1" applyFill="1" applyBorder="1" applyAlignment="1">
      <alignment horizontal="right" vertical="center" shrinkToFit="1"/>
    </xf>
    <xf numFmtId="0" fontId="69" fillId="5" borderId="136" xfId="0" applyFont="1" applyFill="1" applyBorder="1" applyAlignment="1">
      <alignment horizontal="center" vertical="center" wrapText="1"/>
    </xf>
    <xf numFmtId="0" fontId="69" fillId="5" borderId="136" xfId="0" applyFont="1" applyFill="1" applyBorder="1" applyAlignment="1">
      <alignment horizontal="left" vertical="center" shrinkToFit="1"/>
    </xf>
    <xf numFmtId="190" fontId="71" fillId="4" borderId="139" xfId="0" applyNumberFormat="1" applyFont="1" applyFill="1" applyBorder="1" applyAlignment="1">
      <alignment horizontal="right" vertical="center" shrinkToFit="1"/>
    </xf>
    <xf numFmtId="0" fontId="71" fillId="4" borderId="139" xfId="0" applyFont="1" applyFill="1" applyBorder="1" applyAlignment="1">
      <alignment horizontal="center" vertical="center" wrapText="1"/>
    </xf>
    <xf numFmtId="41" fontId="0" fillId="0" borderId="0" xfId="1" applyFont="1" applyAlignment="1">
      <alignment shrinkToFit="1"/>
    </xf>
    <xf numFmtId="41" fontId="0" fillId="0" borderId="0" xfId="0" applyNumberFormat="1" applyAlignment="1">
      <alignment shrinkToFit="1"/>
    </xf>
    <xf numFmtId="0" fontId="0" fillId="0" borderId="0" xfId="0" applyAlignment="1">
      <alignment shrinkToFit="1"/>
    </xf>
    <xf numFmtId="191" fontId="52" fillId="0" borderId="136" xfId="0" quotePrefix="1" applyNumberFormat="1" applyFont="1" applyBorder="1" applyAlignment="1">
      <alignment horizontal="center" vertical="center" wrapText="1"/>
    </xf>
    <xf numFmtId="191" fontId="52" fillId="0" borderId="139" xfId="0" quotePrefix="1" applyNumberFormat="1" applyFont="1" applyBorder="1" applyAlignment="1">
      <alignment horizontal="center" vertical="center" wrapText="1"/>
    </xf>
    <xf numFmtId="0" fontId="63" fillId="10" borderId="157" xfId="0" applyFont="1" applyFill="1" applyBorder="1" applyAlignment="1">
      <alignment horizontal="center" vertical="center"/>
    </xf>
    <xf numFmtId="0" fontId="68" fillId="0" borderId="139" xfId="0" applyFont="1" applyBorder="1" applyAlignment="1">
      <alignment horizontal="center" vertical="center" wrapText="1"/>
    </xf>
    <xf numFmtId="14" fontId="68" fillId="0" borderId="139" xfId="0" applyNumberFormat="1" applyFont="1" applyBorder="1" applyAlignment="1">
      <alignment horizontal="center" vertical="center" wrapText="1"/>
    </xf>
    <xf numFmtId="41" fontId="63" fillId="10" borderId="155" xfId="0" applyNumberFormat="1" applyFont="1" applyFill="1" applyBorder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right" vertical="center" shrinkToFit="1"/>
    </xf>
    <xf numFmtId="178" fontId="35" fillId="0" borderId="75" xfId="1" applyNumberFormat="1" applyFont="1" applyBorder="1" applyAlignment="1">
      <alignment horizontal="right" vertical="center" shrinkToFit="1"/>
    </xf>
    <xf numFmtId="182" fontId="7" fillId="8" borderId="78" xfId="1" applyNumberFormat="1" applyFont="1" applyFill="1" applyBorder="1" applyAlignment="1">
      <alignment vertical="center"/>
    </xf>
    <xf numFmtId="0" fontId="5" fillId="0" borderId="159" xfId="0" applyFont="1" applyBorder="1" applyAlignment="1">
      <alignment horizontal="center" vertical="center"/>
    </xf>
    <xf numFmtId="0" fontId="5" fillId="0" borderId="119" xfId="0" applyFont="1" applyBorder="1" applyAlignment="1">
      <alignment horizontal="center" vertical="center"/>
    </xf>
    <xf numFmtId="0" fontId="7" fillId="0" borderId="119" xfId="0" applyFont="1" applyBorder="1" applyAlignment="1">
      <alignment vertical="center"/>
    </xf>
    <xf numFmtId="0" fontId="7" fillId="0" borderId="160" xfId="0" applyFont="1" applyBorder="1" applyAlignment="1">
      <alignment vertical="center"/>
    </xf>
    <xf numFmtId="176" fontId="21" fillId="0" borderId="161" xfId="12" applyNumberFormat="1" applyFont="1" applyBorder="1" applyAlignment="1">
      <alignment horizontal="right" vertical="center" shrinkToFit="1"/>
    </xf>
    <xf numFmtId="178" fontId="35" fillId="0" borderId="10" xfId="1" applyNumberFormat="1" applyFont="1" applyBorder="1" applyAlignment="1">
      <alignment horizontal="right" vertical="center" shrinkToFit="1"/>
    </xf>
    <xf numFmtId="0" fontId="0" fillId="0" borderId="92" xfId="0" applyBorder="1"/>
    <xf numFmtId="0" fontId="0" fillId="0" borderId="93" xfId="0" applyBorder="1"/>
    <xf numFmtId="0" fontId="0" fillId="0" borderId="100" xfId="0" applyBorder="1"/>
    <xf numFmtId="41" fontId="73" fillId="13" borderId="6" xfId="1" applyFont="1" applyFill="1" applyBorder="1" applyAlignment="1">
      <alignment horizontal="right" vertical="center" shrinkToFit="1"/>
    </xf>
    <xf numFmtId="41" fontId="73" fillId="14" borderId="6" xfId="1" applyFont="1" applyFill="1" applyBorder="1" applyAlignment="1">
      <alignment horizontal="right" vertical="center" shrinkToFit="1"/>
    </xf>
    <xf numFmtId="41" fontId="73" fillId="0" borderId="6" xfId="1" applyFont="1" applyBorder="1" applyAlignment="1">
      <alignment horizontal="right" vertical="center" shrinkToFit="1"/>
    </xf>
    <xf numFmtId="41" fontId="73" fillId="13" borderId="6" xfId="1" applyFont="1" applyFill="1" applyBorder="1" applyAlignment="1">
      <alignment horizontal="center" vertical="center" shrinkToFit="1"/>
    </xf>
    <xf numFmtId="41" fontId="73" fillId="14" borderId="6" xfId="1" applyFont="1" applyFill="1" applyBorder="1" applyAlignment="1">
      <alignment horizontal="center" vertical="center" shrinkToFit="1"/>
    </xf>
    <xf numFmtId="41" fontId="73" fillId="0" borderId="6" xfId="1" applyFont="1" applyBorder="1" applyAlignment="1">
      <alignment vertical="center" shrinkToFit="1"/>
    </xf>
    <xf numFmtId="0" fontId="7" fillId="0" borderId="6" xfId="0" applyFont="1" applyBorder="1" applyAlignment="1">
      <alignment horizontal="right" vertical="center" wrapText="1"/>
    </xf>
    <xf numFmtId="176" fontId="15" fillId="0" borderId="9" xfId="12" applyNumberFormat="1" applyFont="1" applyFill="1" applyBorder="1" applyAlignment="1">
      <alignment horizontal="left" vertical="center" shrinkToFit="1"/>
    </xf>
    <xf numFmtId="176" fontId="15" fillId="0" borderId="38" xfId="12" applyNumberFormat="1" applyFont="1" applyFill="1" applyBorder="1" applyAlignment="1">
      <alignment horizontal="left" vertical="center" wrapText="1"/>
    </xf>
    <xf numFmtId="0" fontId="9" fillId="0" borderId="110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6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67" xfId="0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 wrapText="1"/>
    </xf>
    <xf numFmtId="41" fontId="14" fillId="0" borderId="0" xfId="1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41" fontId="14" fillId="0" borderId="101" xfId="1" applyFont="1" applyBorder="1" applyAlignment="1">
      <alignment horizontal="center" vertical="center"/>
    </xf>
    <xf numFmtId="0" fontId="20" fillId="0" borderId="102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41" fontId="14" fillId="0" borderId="104" xfId="1" applyFont="1" applyBorder="1" applyAlignment="1">
      <alignment horizontal="center" vertical="center"/>
    </xf>
    <xf numFmtId="0" fontId="5" fillId="0" borderId="102" xfId="0" applyFont="1" applyBorder="1" applyAlignment="1">
      <alignment horizontal="center" vertical="center"/>
    </xf>
    <xf numFmtId="0" fontId="5" fillId="0" borderId="105" xfId="0" applyFont="1" applyBorder="1" applyAlignment="1">
      <alignment horizontal="center" vertical="center"/>
    </xf>
    <xf numFmtId="0" fontId="7" fillId="0" borderId="107" xfId="0" applyFont="1" applyBorder="1" applyAlignment="1">
      <alignment horizontal="center" vertical="center" wrapText="1"/>
    </xf>
    <xf numFmtId="0" fontId="7" fillId="0" borderId="109" xfId="0" applyFont="1" applyBorder="1" applyAlignment="1">
      <alignment horizontal="center" vertical="center" wrapText="1"/>
    </xf>
    <xf numFmtId="0" fontId="7" fillId="0" borderId="106" xfId="0" applyFont="1" applyBorder="1" applyAlignment="1">
      <alignment horizontal="center" vertical="center"/>
    </xf>
    <xf numFmtId="3" fontId="38" fillId="0" borderId="8" xfId="1" applyNumberFormat="1" applyFont="1" applyBorder="1" applyAlignment="1">
      <alignment horizontal="left" vertical="center" shrinkToFit="1"/>
    </xf>
    <xf numFmtId="0" fontId="39" fillId="0" borderId="9" xfId="0" applyFont="1" applyBorder="1" applyAlignment="1">
      <alignment horizontal="left" vertical="center" shrinkToFit="1"/>
    </xf>
    <xf numFmtId="0" fontId="39" fillId="0" borderId="14" xfId="0" applyFont="1" applyBorder="1" applyAlignment="1">
      <alignment horizontal="left" vertical="center" shrinkToFit="1"/>
    </xf>
    <xf numFmtId="0" fontId="39" fillId="0" borderId="9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3" fontId="38" fillId="6" borderId="8" xfId="1" applyNumberFormat="1" applyFont="1" applyFill="1" applyBorder="1" applyAlignment="1">
      <alignment horizontal="left" vertical="center" shrinkToFit="1"/>
    </xf>
    <xf numFmtId="0" fontId="39" fillId="6" borderId="9" xfId="0" applyFont="1" applyFill="1" applyBorder="1" applyAlignment="1">
      <alignment horizontal="left" vertical="center" shrinkToFit="1"/>
    </xf>
    <xf numFmtId="0" fontId="39" fillId="6" borderId="14" xfId="0" applyFont="1" applyFill="1" applyBorder="1" applyAlignment="1">
      <alignment horizontal="left" vertical="center" shrinkToFit="1"/>
    </xf>
    <xf numFmtId="3" fontId="38" fillId="7" borderId="8" xfId="1" applyNumberFormat="1" applyFont="1" applyFill="1" applyBorder="1" applyAlignment="1">
      <alignment horizontal="left" vertical="center" shrinkToFit="1"/>
    </xf>
    <xf numFmtId="0" fontId="39" fillId="7" borderId="9" xfId="0" applyFont="1" applyFill="1" applyBorder="1" applyAlignment="1">
      <alignment horizontal="left" vertical="center" shrinkToFit="1"/>
    </xf>
    <xf numFmtId="0" fontId="39" fillId="7" borderId="14" xfId="0" applyFont="1" applyFill="1" applyBorder="1" applyAlignment="1">
      <alignment horizontal="left" vertical="center" shrinkToFit="1"/>
    </xf>
    <xf numFmtId="3" fontId="38" fillId="0" borderId="8" xfId="1" applyNumberFormat="1" applyFont="1" applyFill="1" applyBorder="1" applyAlignment="1">
      <alignment horizontal="left" vertical="center" shrinkToFit="1"/>
    </xf>
    <xf numFmtId="0" fontId="38" fillId="0" borderId="8" xfId="0" applyFont="1" applyBorder="1" applyAlignment="1">
      <alignment horizontal="left" vertical="center" shrinkToFit="1"/>
    </xf>
    <xf numFmtId="3" fontId="38" fillId="6" borderId="5" xfId="1" applyNumberFormat="1" applyFont="1" applyFill="1" applyBorder="1" applyAlignment="1">
      <alignment horizontal="left" vertical="center" shrinkToFit="1"/>
    </xf>
    <xf numFmtId="3" fontId="38" fillId="6" borderId="80" xfId="1" applyNumberFormat="1" applyFont="1" applyFill="1" applyBorder="1" applyAlignment="1">
      <alignment horizontal="left" vertical="center" shrinkToFit="1"/>
    </xf>
    <xf numFmtId="0" fontId="7" fillId="0" borderId="62" xfId="0" applyFont="1" applyBorder="1" applyAlignment="1">
      <alignment horizontal="center" vertical="center" wrapText="1" shrinkToFit="1"/>
    </xf>
    <xf numFmtId="0" fontId="7" fillId="0" borderId="63" xfId="0" applyFont="1" applyBorder="1" applyAlignment="1">
      <alignment horizontal="center" vertical="center" shrinkToFit="1"/>
    </xf>
    <xf numFmtId="3" fontId="38" fillId="0" borderId="6" xfId="1" applyNumberFormat="1" applyFont="1" applyFill="1" applyBorder="1" applyAlignment="1">
      <alignment horizontal="left" vertical="center" wrapText="1" shrinkToFit="1"/>
    </xf>
    <xf numFmtId="0" fontId="38" fillId="0" borderId="6" xfId="0" applyFont="1" applyBorder="1" applyAlignment="1">
      <alignment horizontal="left" vertical="center" shrinkToFit="1"/>
    </xf>
    <xf numFmtId="0" fontId="38" fillId="0" borderId="38" xfId="0" applyFont="1" applyBorder="1" applyAlignment="1">
      <alignment horizontal="left" vertical="center" shrinkToFit="1"/>
    </xf>
    <xf numFmtId="3" fontId="38" fillId="6" borderId="6" xfId="1" applyNumberFormat="1" applyFont="1" applyFill="1" applyBorder="1" applyAlignment="1">
      <alignment horizontal="left" vertical="center" shrinkToFit="1"/>
    </xf>
    <xf numFmtId="0" fontId="39" fillId="6" borderId="6" xfId="0" applyFont="1" applyFill="1" applyBorder="1" applyAlignment="1">
      <alignment horizontal="left" vertical="center" shrinkToFit="1"/>
    </xf>
    <xf numFmtId="0" fontId="39" fillId="6" borderId="38" xfId="0" applyFont="1" applyFill="1" applyBorder="1" applyAlignment="1">
      <alignment horizontal="left" vertical="center" shrinkToFit="1"/>
    </xf>
    <xf numFmtId="41" fontId="11" fillId="0" borderId="0" xfId="1" applyFont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3" fontId="8" fillId="0" borderId="59" xfId="1" applyNumberFormat="1" applyFont="1" applyBorder="1" applyAlignment="1">
      <alignment horizontal="center" vertical="center" shrinkToFit="1"/>
    </xf>
    <xf numFmtId="0" fontId="8" fillId="0" borderId="59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3" fontId="38" fillId="7" borderId="6" xfId="1" applyNumberFormat="1" applyFont="1" applyFill="1" applyBorder="1" applyAlignment="1">
      <alignment horizontal="left" vertical="center" shrinkToFit="1"/>
    </xf>
    <xf numFmtId="0" fontId="39" fillId="7" borderId="6" xfId="0" applyFont="1" applyFill="1" applyBorder="1" applyAlignment="1">
      <alignment horizontal="left" vertical="center" shrinkToFit="1"/>
    </xf>
    <xf numFmtId="0" fontId="39" fillId="7" borderId="38" xfId="0" applyFont="1" applyFill="1" applyBorder="1" applyAlignment="1">
      <alignment horizontal="left" vertical="center" shrinkToFit="1"/>
    </xf>
    <xf numFmtId="3" fontId="38" fillId="0" borderId="6" xfId="1" applyNumberFormat="1" applyFont="1" applyFill="1" applyBorder="1" applyAlignment="1">
      <alignment horizontal="left" vertical="center" shrinkToFit="1"/>
    </xf>
    <xf numFmtId="0" fontId="39" fillId="0" borderId="6" xfId="0" applyFont="1" applyBorder="1" applyAlignment="1">
      <alignment horizontal="left" vertical="center" shrinkToFit="1"/>
    </xf>
    <xf numFmtId="0" fontId="39" fillId="0" borderId="38" xfId="0" applyFont="1" applyBorder="1" applyAlignment="1">
      <alignment horizontal="left" vertical="center" shrinkToFit="1"/>
    </xf>
    <xf numFmtId="3" fontId="38" fillId="7" borderId="38" xfId="1" applyNumberFormat="1" applyFont="1" applyFill="1" applyBorder="1" applyAlignment="1">
      <alignment horizontal="left" vertical="center" shrinkToFit="1"/>
    </xf>
    <xf numFmtId="0" fontId="37" fillId="7" borderId="8" xfId="0" applyFont="1" applyFill="1" applyBorder="1" applyAlignment="1">
      <alignment horizontal="center" vertical="center"/>
    </xf>
    <xf numFmtId="0" fontId="37" fillId="7" borderId="9" xfId="0" applyFont="1" applyFill="1" applyBorder="1" applyAlignment="1">
      <alignment horizontal="center" vertical="center"/>
    </xf>
    <xf numFmtId="0" fontId="37" fillId="7" borderId="14" xfId="0" applyFont="1" applyFill="1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8" fillId="0" borderId="8" xfId="0" applyFont="1" applyBorder="1" applyAlignment="1">
      <alignment horizontal="left" vertical="center"/>
    </xf>
    <xf numFmtId="0" fontId="38" fillId="0" borderId="9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7" fillId="0" borderId="95" xfId="0" applyFont="1" applyBorder="1" applyAlignment="1">
      <alignment horizontal="center" vertical="center"/>
    </xf>
    <xf numFmtId="0" fontId="37" fillId="0" borderId="96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3" fontId="38" fillId="0" borderId="8" xfId="1" applyNumberFormat="1" applyFont="1" applyBorder="1" applyAlignment="1">
      <alignment horizontal="center" vertical="center" shrinkToFit="1"/>
    </xf>
    <xf numFmtId="3" fontId="38" fillId="0" borderId="9" xfId="1" applyNumberFormat="1" applyFont="1" applyBorder="1" applyAlignment="1">
      <alignment horizontal="center" vertical="center" shrinkToFit="1"/>
    </xf>
    <xf numFmtId="3" fontId="38" fillId="0" borderId="14" xfId="1" applyNumberFormat="1" applyFont="1" applyBorder="1" applyAlignment="1">
      <alignment horizontal="center" vertical="center" shrinkToFit="1"/>
    </xf>
    <xf numFmtId="0" fontId="37" fillId="6" borderId="8" xfId="0" applyFont="1" applyFill="1" applyBorder="1" applyAlignment="1">
      <alignment horizontal="center" vertical="center"/>
    </xf>
    <xf numFmtId="0" fontId="37" fillId="6" borderId="9" xfId="0" applyFont="1" applyFill="1" applyBorder="1" applyAlignment="1">
      <alignment horizontal="center" vertical="center"/>
    </xf>
    <xf numFmtId="0" fontId="37" fillId="6" borderId="14" xfId="0" applyFont="1" applyFill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 wrapText="1"/>
    </xf>
    <xf numFmtId="0" fontId="7" fillId="8" borderId="92" xfId="0" applyFont="1" applyFill="1" applyBorder="1" applyAlignment="1">
      <alignment horizontal="center" vertical="center"/>
    </xf>
    <xf numFmtId="0" fontId="7" fillId="8" borderId="93" xfId="0" applyFont="1" applyFill="1" applyBorder="1" applyAlignment="1">
      <alignment horizontal="center" vertical="center"/>
    </xf>
    <xf numFmtId="0" fontId="7" fillId="8" borderId="93" xfId="0" applyFont="1" applyFill="1" applyBorder="1" applyAlignment="1">
      <alignment horizontal="left" vertical="center"/>
    </xf>
    <xf numFmtId="41" fontId="11" fillId="0" borderId="0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/>
    </xf>
    <xf numFmtId="176" fontId="8" fillId="0" borderId="62" xfId="0" applyNumberFormat="1" applyFont="1" applyBorder="1" applyAlignment="1">
      <alignment horizontal="center" vertical="center" wrapText="1" shrinkToFit="1"/>
    </xf>
    <xf numFmtId="176" fontId="8" fillId="0" borderId="63" xfId="0" applyNumberFormat="1" applyFont="1" applyBorder="1" applyAlignment="1">
      <alignment horizontal="center" vertical="center" shrinkToFit="1"/>
    </xf>
    <xf numFmtId="0" fontId="8" fillId="0" borderId="71" xfId="0" applyFont="1" applyBorder="1" applyAlignment="1">
      <alignment horizontal="center" vertical="center"/>
    </xf>
    <xf numFmtId="0" fontId="5" fillId="0" borderId="32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72" xfId="0" applyFont="1" applyBorder="1" applyAlignment="1">
      <alignment vertical="center"/>
    </xf>
    <xf numFmtId="0" fontId="5" fillId="0" borderId="73" xfId="0" applyFont="1" applyBorder="1" applyAlignment="1">
      <alignment vertical="center"/>
    </xf>
    <xf numFmtId="0" fontId="5" fillId="0" borderId="74" xfId="0" applyFont="1" applyBorder="1" applyAlignment="1">
      <alignment vertical="center"/>
    </xf>
    <xf numFmtId="176" fontId="16" fillId="0" borderId="0" xfId="0" applyNumberFormat="1" applyFont="1" applyAlignment="1">
      <alignment horizontal="center" vertical="center" wrapText="1"/>
    </xf>
    <xf numFmtId="176" fontId="11" fillId="0" borderId="0" xfId="0" applyNumberFormat="1" applyFont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6" fontId="17" fillId="0" borderId="56" xfId="0" applyNumberFormat="1" applyFont="1" applyBorder="1" applyAlignment="1">
      <alignment horizontal="center" vertical="center"/>
    </xf>
    <xf numFmtId="176" fontId="17" fillId="0" borderId="57" xfId="0" applyNumberFormat="1" applyFont="1" applyBorder="1" applyAlignment="1">
      <alignment horizontal="center" vertical="center"/>
    </xf>
    <xf numFmtId="176" fontId="17" fillId="0" borderId="52" xfId="0" applyNumberFormat="1" applyFont="1" applyBorder="1" applyAlignment="1">
      <alignment horizontal="center" vertical="center"/>
    </xf>
    <xf numFmtId="176" fontId="11" fillId="0" borderId="53" xfId="0" applyNumberFormat="1" applyFont="1" applyBorder="1" applyAlignment="1">
      <alignment horizontal="center" vertical="center"/>
    </xf>
    <xf numFmtId="176" fontId="17" fillId="0" borderId="30" xfId="0" applyNumberFormat="1" applyFont="1" applyBorder="1" applyAlignment="1">
      <alignment horizontal="center" vertical="center"/>
    </xf>
    <xf numFmtId="176" fontId="17" fillId="0" borderId="58" xfId="0" applyNumberFormat="1" applyFont="1" applyBorder="1" applyAlignment="1">
      <alignment horizontal="center" vertical="center"/>
    </xf>
    <xf numFmtId="176" fontId="17" fillId="0" borderId="59" xfId="0" applyNumberFormat="1" applyFont="1" applyBorder="1" applyAlignment="1">
      <alignment horizontal="center" vertical="center"/>
    </xf>
    <xf numFmtId="176" fontId="11" fillId="0" borderId="47" xfId="0" applyNumberFormat="1" applyFont="1" applyBorder="1" applyAlignment="1">
      <alignment horizontal="center" vertical="center"/>
    </xf>
    <xf numFmtId="41" fontId="14" fillId="0" borderId="0" xfId="12" applyFont="1" applyBorder="1" applyAlignment="1">
      <alignment horizontal="center" vertical="center"/>
    </xf>
    <xf numFmtId="0" fontId="9" fillId="0" borderId="85" xfId="0" applyFont="1" applyBorder="1" applyAlignment="1">
      <alignment horizontal="center" vertical="center" shrinkToFit="1"/>
    </xf>
    <xf numFmtId="0" fontId="9" fillId="0" borderId="59" xfId="0" applyFont="1" applyBorder="1" applyAlignment="1">
      <alignment horizontal="center" vertical="center" shrinkToFit="1"/>
    </xf>
    <xf numFmtId="0" fontId="7" fillId="0" borderId="60" xfId="0" applyFont="1" applyBorder="1" applyAlignment="1">
      <alignment horizontal="center" vertical="center"/>
    </xf>
    <xf numFmtId="41" fontId="14" fillId="0" borderId="66" xfId="12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41" fontId="14" fillId="0" borderId="69" xfId="12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41" fontId="28" fillId="2" borderId="87" xfId="1" applyFont="1" applyFill="1" applyBorder="1" applyAlignment="1">
      <alignment horizontal="center" vertical="center" wrapText="1"/>
    </xf>
    <xf numFmtId="41" fontId="28" fillId="2" borderId="88" xfId="1" applyFont="1" applyFill="1" applyBorder="1" applyAlignment="1">
      <alignment horizontal="center" vertical="center" wrapText="1"/>
    </xf>
    <xf numFmtId="0" fontId="28" fillId="0" borderId="87" xfId="0" applyFont="1" applyBorder="1" applyAlignment="1">
      <alignment horizontal="center" vertical="center"/>
    </xf>
    <xf numFmtId="0" fontId="28" fillId="0" borderId="88" xfId="0" applyFont="1" applyBorder="1" applyAlignment="1">
      <alignment horizontal="center" vertical="center"/>
    </xf>
    <xf numFmtId="41" fontId="28" fillId="3" borderId="87" xfId="1" applyFont="1" applyFill="1" applyBorder="1" applyAlignment="1">
      <alignment horizontal="center" vertical="center"/>
    </xf>
    <xf numFmtId="41" fontId="28" fillId="3" borderId="88" xfId="1" applyFont="1" applyFill="1" applyBorder="1" applyAlignment="1">
      <alignment horizontal="center" vertical="center"/>
    </xf>
    <xf numFmtId="42" fontId="31" fillId="0" borderId="0" xfId="16" applyFont="1" applyFill="1" applyAlignment="1">
      <alignment horizontal="left" vertical="center"/>
    </xf>
    <xf numFmtId="42" fontId="28" fillId="3" borderId="66" xfId="16" applyFont="1" applyFill="1" applyBorder="1" applyAlignment="1">
      <alignment horizontal="center" vertical="center"/>
    </xf>
    <xf numFmtId="42" fontId="28" fillId="3" borderId="2" xfId="16" applyFont="1" applyFill="1" applyBorder="1" applyAlignment="1">
      <alignment horizontal="center" vertical="center"/>
    </xf>
    <xf numFmtId="42" fontId="28" fillId="3" borderId="70" xfId="16" applyFont="1" applyFill="1" applyBorder="1" applyAlignment="1">
      <alignment horizontal="center" vertical="center"/>
    </xf>
    <xf numFmtId="41" fontId="28" fillId="2" borderId="87" xfId="1" applyFont="1" applyFill="1" applyBorder="1" applyAlignment="1">
      <alignment horizontal="center" vertical="center"/>
    </xf>
    <xf numFmtId="41" fontId="28" fillId="2" borderId="88" xfId="1" applyFont="1" applyFill="1" applyBorder="1" applyAlignment="1">
      <alignment horizontal="center" vertical="center"/>
    </xf>
    <xf numFmtId="41" fontId="28" fillId="2" borderId="66" xfId="1" applyFont="1" applyFill="1" applyBorder="1" applyAlignment="1">
      <alignment horizontal="center" vertical="center"/>
    </xf>
    <xf numFmtId="41" fontId="28" fillId="2" borderId="2" xfId="1" applyFont="1" applyFill="1" applyBorder="1" applyAlignment="1">
      <alignment horizontal="center" vertical="center"/>
    </xf>
    <xf numFmtId="41" fontId="28" fillId="2" borderId="70" xfId="1" applyFont="1" applyFill="1" applyBorder="1" applyAlignment="1">
      <alignment horizontal="center" vertical="center"/>
    </xf>
    <xf numFmtId="42" fontId="34" fillId="0" borderId="0" xfId="16" applyFont="1" applyFill="1" applyAlignment="1">
      <alignment horizontal="center" vertical="center"/>
    </xf>
    <xf numFmtId="42" fontId="28" fillId="2" borderId="87" xfId="16" applyFont="1" applyFill="1" applyBorder="1" applyAlignment="1">
      <alignment horizontal="center" vertical="center"/>
    </xf>
    <xf numFmtId="42" fontId="28" fillId="2" borderId="88" xfId="16" applyFont="1" applyFill="1" applyBorder="1" applyAlignment="1">
      <alignment horizontal="center" vertical="center"/>
    </xf>
    <xf numFmtId="49" fontId="47" fillId="0" borderId="0" xfId="19" applyNumberFormat="1" applyFont="1" applyAlignment="1">
      <alignment horizontal="center" vertical="center" wrapText="1"/>
    </xf>
    <xf numFmtId="49" fontId="50" fillId="0" borderId="0" xfId="19" applyNumberFormat="1" applyFont="1" applyAlignment="1">
      <alignment horizontal="right" wrapText="1"/>
    </xf>
    <xf numFmtId="0" fontId="49" fillId="0" borderId="19" xfId="19" applyFont="1" applyBorder="1" applyAlignment="1">
      <alignment horizontal="right"/>
    </xf>
    <xf numFmtId="49" fontId="51" fillId="9" borderId="134" xfId="0" applyNumberFormat="1" applyFont="1" applyFill="1" applyBorder="1" applyAlignment="1">
      <alignment horizontal="center" vertical="center" wrapText="1"/>
    </xf>
    <xf numFmtId="49" fontId="51" fillId="9" borderId="135" xfId="0" applyNumberFormat="1" applyFont="1" applyFill="1" applyBorder="1" applyAlignment="1">
      <alignment horizontal="center" vertical="center" wrapText="1"/>
    </xf>
    <xf numFmtId="49" fontId="51" fillId="4" borderId="141" xfId="0" applyNumberFormat="1" applyFont="1" applyFill="1" applyBorder="1" applyAlignment="1">
      <alignment horizontal="center" vertical="center" wrapText="1"/>
    </xf>
    <xf numFmtId="49" fontId="51" fillId="4" borderId="142" xfId="0" applyNumberFormat="1" applyFont="1" applyFill="1" applyBorder="1" applyAlignment="1">
      <alignment horizontal="center" vertical="center" wrapText="1"/>
    </xf>
    <xf numFmtId="49" fontId="51" fillId="4" borderId="143" xfId="0" applyNumberFormat="1" applyFont="1" applyFill="1" applyBorder="1" applyAlignment="1">
      <alignment horizontal="center" vertical="center" wrapText="1"/>
    </xf>
    <xf numFmtId="0" fontId="58" fillId="0" borderId="0" xfId="20" applyFont="1" applyAlignment="1">
      <alignment horizontal="center" vertical="center"/>
    </xf>
    <xf numFmtId="41" fontId="23" fillId="0" borderId="0" xfId="11" applyFont="1" applyBorder="1" applyAlignment="1">
      <alignment horizontal="center" vertical="center"/>
    </xf>
    <xf numFmtId="42" fontId="47" fillId="0" borderId="0" xfId="16" applyFont="1" applyFill="1" applyAlignment="1">
      <alignment horizontal="center" vertical="center"/>
    </xf>
    <xf numFmtId="0" fontId="62" fillId="0" borderId="0" xfId="0" applyFont="1" applyAlignment="1">
      <alignment horizontal="left" vertical="center"/>
    </xf>
    <xf numFmtId="0" fontId="63" fillId="10" borderId="156" xfId="0" applyFont="1" applyFill="1" applyBorder="1" applyAlignment="1">
      <alignment horizontal="center" vertical="center"/>
    </xf>
    <xf numFmtId="0" fontId="63" fillId="10" borderId="157" xfId="0" applyFont="1" applyFill="1" applyBorder="1" applyAlignment="1">
      <alignment horizontal="center" vertical="center"/>
    </xf>
    <xf numFmtId="0" fontId="63" fillId="10" borderId="158" xfId="0" applyFont="1" applyFill="1" applyBorder="1" applyAlignment="1">
      <alignment horizontal="center" vertical="center"/>
    </xf>
    <xf numFmtId="0" fontId="63" fillId="4" borderId="156" xfId="0" applyFont="1" applyFill="1" applyBorder="1" applyAlignment="1">
      <alignment horizontal="center" vertical="center"/>
    </xf>
    <xf numFmtId="0" fontId="63" fillId="4" borderId="157" xfId="0" applyFont="1" applyFill="1" applyBorder="1" applyAlignment="1">
      <alignment horizontal="center" vertical="center"/>
    </xf>
    <xf numFmtId="0" fontId="63" fillId="4" borderId="158" xfId="0" applyFont="1" applyFill="1" applyBorder="1" applyAlignment="1">
      <alignment horizontal="center" vertical="center"/>
    </xf>
    <xf numFmtId="0" fontId="69" fillId="3" borderId="141" xfId="0" applyFont="1" applyFill="1" applyBorder="1" applyAlignment="1">
      <alignment horizontal="center" vertical="center" wrapText="1"/>
    </xf>
    <xf numFmtId="0" fontId="69" fillId="3" borderId="142" xfId="0" applyFont="1" applyFill="1" applyBorder="1" applyAlignment="1">
      <alignment horizontal="center" vertical="center" wrapText="1"/>
    </xf>
    <xf numFmtId="0" fontId="69" fillId="3" borderId="143" xfId="0" applyFont="1" applyFill="1" applyBorder="1" applyAlignment="1">
      <alignment horizontal="center" vertical="center" wrapText="1"/>
    </xf>
    <xf numFmtId="0" fontId="71" fillId="4" borderId="141" xfId="0" applyFont="1" applyFill="1" applyBorder="1" applyAlignment="1">
      <alignment horizontal="center" vertical="center" wrapText="1"/>
    </xf>
    <xf numFmtId="0" fontId="71" fillId="4" borderId="142" xfId="0" applyFont="1" applyFill="1" applyBorder="1" applyAlignment="1">
      <alignment horizontal="center" vertical="center" wrapText="1"/>
    </xf>
    <xf numFmtId="0" fontId="71" fillId="4" borderId="143" xfId="0" applyFont="1" applyFill="1" applyBorder="1" applyAlignment="1">
      <alignment horizontal="center" vertical="center" wrapText="1"/>
    </xf>
    <xf numFmtId="0" fontId="69" fillId="5" borderId="141" xfId="0" applyFont="1" applyFill="1" applyBorder="1" applyAlignment="1">
      <alignment horizontal="center" vertical="center" wrapText="1"/>
    </xf>
    <xf numFmtId="0" fontId="69" fillId="5" borderId="142" xfId="0" applyFont="1" applyFill="1" applyBorder="1" applyAlignment="1">
      <alignment horizontal="center" vertical="center" wrapText="1"/>
    </xf>
    <xf numFmtId="0" fontId="69" fillId="5" borderId="143" xfId="0" applyFont="1" applyFill="1" applyBorder="1" applyAlignment="1">
      <alignment horizontal="center" vertical="center" wrapText="1"/>
    </xf>
    <xf numFmtId="0" fontId="69" fillId="0" borderId="141" xfId="0" applyFont="1" applyBorder="1" applyAlignment="1">
      <alignment horizontal="center" vertical="center" wrapText="1"/>
    </xf>
    <xf numFmtId="0" fontId="69" fillId="0" borderId="142" xfId="0" applyFont="1" applyBorder="1" applyAlignment="1">
      <alignment horizontal="center" vertical="center" wrapText="1"/>
    </xf>
    <xf numFmtId="0" fontId="69" fillId="0" borderId="143" xfId="0" applyFont="1" applyBorder="1" applyAlignment="1">
      <alignment horizontal="center" vertical="center" wrapText="1"/>
    </xf>
    <xf numFmtId="49" fontId="65" fillId="0" borderId="0" xfId="0" applyNumberFormat="1" applyFont="1" applyAlignment="1">
      <alignment horizontal="center" vertical="center" wrapText="1"/>
    </xf>
    <xf numFmtId="0" fontId="66" fillId="0" borderId="0" xfId="0" applyFont="1" applyAlignment="1">
      <alignment vertical="center" wrapText="1"/>
    </xf>
    <xf numFmtId="41" fontId="28" fillId="0" borderId="87" xfId="1" applyFont="1" applyFill="1" applyBorder="1" applyAlignment="1">
      <alignment horizontal="center" vertical="center"/>
    </xf>
    <xf numFmtId="41" fontId="28" fillId="0" borderId="88" xfId="1" applyFont="1" applyFill="1" applyBorder="1" applyAlignment="1">
      <alignment horizontal="center" vertical="center"/>
    </xf>
  </cellXfs>
  <cellStyles count="22">
    <cellStyle name="Header1" xfId="9" xr:uid="{00000000-0005-0000-0000-000000000000}"/>
    <cellStyle name="Header2" xfId="10" xr:uid="{00000000-0005-0000-0000-000001000000}"/>
    <cellStyle name="백분율" xfId="17" builtinId="5"/>
    <cellStyle name="쉼표 [0]" xfId="1" builtinId="6"/>
    <cellStyle name="쉼표 [0] 2" xfId="2" xr:uid="{00000000-0005-0000-0000-000004000000}"/>
    <cellStyle name="쉼표 [0] 2 2" xfId="11" xr:uid="{00000000-0005-0000-0000-000005000000}"/>
    <cellStyle name="쉼표 [0] 2 2 2" xfId="15" xr:uid="{00000000-0005-0000-0000-000006000000}"/>
    <cellStyle name="쉼표 [0] 2 3" xfId="13" xr:uid="{00000000-0005-0000-0000-000007000000}"/>
    <cellStyle name="쉼표 [0] 3" xfId="3" xr:uid="{00000000-0005-0000-0000-000008000000}"/>
    <cellStyle name="쉼표 [0] 3 12" xfId="21" xr:uid="{00000000-0005-0000-0000-000009000000}"/>
    <cellStyle name="쉼표 [0] 3 2" xfId="14" xr:uid="{00000000-0005-0000-0000-00000A000000}"/>
    <cellStyle name="쉼표 [0] 4" xfId="12" xr:uid="{00000000-0005-0000-0000-00000B000000}"/>
    <cellStyle name="콤마 [0]_95" xfId="4" xr:uid="{00000000-0005-0000-0000-00000C000000}"/>
    <cellStyle name="콤마_95" xfId="5" xr:uid="{00000000-0005-0000-0000-00000D000000}"/>
    <cellStyle name="통화 [0]" xfId="16" builtinId="7"/>
    <cellStyle name="표준" xfId="0" builtinId="0"/>
    <cellStyle name="표준 2" xfId="6" xr:uid="{00000000-0005-0000-0000-000010000000}"/>
    <cellStyle name="표준 2 2" xfId="7" xr:uid="{00000000-0005-0000-0000-000011000000}"/>
    <cellStyle name="표준 3" xfId="8" xr:uid="{00000000-0005-0000-0000-000012000000}"/>
    <cellStyle name="표준 5" xfId="19" xr:uid="{00000000-0005-0000-0000-000013000000}"/>
    <cellStyle name="표준_2006년 푸드뱅크 보조금신청서" xfId="18" xr:uid="{00000000-0005-0000-0000-000014000000}"/>
    <cellStyle name="표준_결산 참고자료" xfId="20" xr:uid="{00000000-0005-0000-0000-000015000000}"/>
  </cellStyles>
  <dxfs count="0"/>
  <tableStyles count="0" defaultTableStyle="TableStyleMedium9" defaultPivotStyle="PivotStyleLight16"/>
  <colors>
    <mruColors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>
          <a:extLst>
            <a:ext uri="{FF2B5EF4-FFF2-40B4-BE49-F238E27FC236}">
              <a16:creationId xmlns:a16="http://schemas.microsoft.com/office/drawing/2014/main" id="{00000000-0008-0000-0000-0000EF750200}"/>
            </a:ext>
          </a:extLst>
        </xdr:cNvPr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>
          <a:extLst>
            <a:ext uri="{FF2B5EF4-FFF2-40B4-BE49-F238E27FC236}">
              <a16:creationId xmlns:a16="http://schemas.microsoft.com/office/drawing/2014/main" id="{00000000-0008-0000-0000-0000F0750200}"/>
            </a:ext>
          </a:extLst>
        </xdr:cNvPr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>
          <a:extLst>
            <a:ext uri="{FF2B5EF4-FFF2-40B4-BE49-F238E27FC236}">
              <a16:creationId xmlns:a16="http://schemas.microsoft.com/office/drawing/2014/main" id="{00000000-0008-0000-0000-0000F1750200}"/>
            </a:ext>
          </a:extLst>
        </xdr:cNvPr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>
          <a:extLst>
            <a:ext uri="{FF2B5EF4-FFF2-40B4-BE49-F238E27FC236}">
              <a16:creationId xmlns:a16="http://schemas.microsoft.com/office/drawing/2014/main" id="{00000000-0008-0000-0000-0000F2750200}"/>
            </a:ext>
          </a:extLst>
        </xdr:cNvPr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>
          <a:extLst>
            <a:ext uri="{FF2B5EF4-FFF2-40B4-BE49-F238E27FC236}">
              <a16:creationId xmlns:a16="http://schemas.microsoft.com/office/drawing/2014/main" id="{00000000-0008-0000-0000-0000F3750200}"/>
            </a:ext>
          </a:extLst>
        </xdr:cNvPr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 flipH="1">
          <a:off x="11363325" y="721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11363325" y="337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11363325" y="721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11363325" y="721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15</xdr:row>
      <xdr:rowOff>0</xdr:rowOff>
    </xdr:from>
    <xdr:to>
      <xdr:col>13</xdr:col>
      <xdr:colOff>0</xdr:colOff>
      <xdr:row>15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11363325" y="337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66675</xdr:rowOff>
        </xdr:from>
        <xdr:to>
          <xdr:col>8</xdr:col>
          <xdr:colOff>409575</xdr:colOff>
          <xdr:row>47</xdr:row>
          <xdr:rowOff>28575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7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28</xdr:row>
          <xdr:rowOff>123825</xdr:rowOff>
        </xdr:from>
        <xdr:to>
          <xdr:col>11</xdr:col>
          <xdr:colOff>1295400</xdr:colOff>
          <xdr:row>66</xdr:row>
          <xdr:rowOff>57150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9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67</xdr:row>
          <xdr:rowOff>57150</xdr:rowOff>
        </xdr:from>
        <xdr:to>
          <xdr:col>11</xdr:col>
          <xdr:colOff>1295400</xdr:colOff>
          <xdr:row>120</xdr:row>
          <xdr:rowOff>28575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9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324;&#48731;&#45572;&#47532;%20&#44536;&#47353;&#54856;\&#54924;&#44228;\&#50696;&#49328;&#49436;\1.%202022&#45380;%202&#52264;&#52628;&#44221;%20&#49464;&#51077;.&#49464;&#52636;%20&#50696;&#49328;&#49436;(&#50504;)%20-%20&#45208;&#507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가. 예산총칙"/>
      <sheetName val="나. 세입세출(총괄)"/>
      <sheetName val="다. 세입내역서"/>
      <sheetName val="라. 세출내역서"/>
      <sheetName val="라-1.보조금세출"/>
      <sheetName val="라-2.자부담세출"/>
      <sheetName val="라-3.후원금세출"/>
      <sheetName val="다. 세입내역서(나온자부담)"/>
      <sheetName val="라. 세출내역서(나온자부담)"/>
      <sheetName val="다. 세입내역서(나온보조금)"/>
      <sheetName val="라. 세출내역서(나온보조금)"/>
      <sheetName val="마. 세입세출(개요)"/>
      <sheetName val="바. 증감사유"/>
      <sheetName val="사. 임직원보수 일람표"/>
      <sheetName val="아. 일용잡급일람표"/>
      <sheetName val="아. 자부담 계약직 인건비"/>
      <sheetName val="인건비총계표(보조금)"/>
      <sheetName val="인건비총계표(자부담)"/>
      <sheetName val="자. 일용잡급일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6">
          <cell r="J46">
            <v>0</v>
          </cell>
        </row>
        <row r="51">
          <cell r="J51">
            <v>0</v>
          </cell>
          <cell r="K51">
            <v>0</v>
          </cell>
        </row>
        <row r="60">
          <cell r="J60">
            <v>0</v>
          </cell>
          <cell r="K60">
            <v>0</v>
          </cell>
        </row>
        <row r="87">
          <cell r="J87">
            <v>0</v>
          </cell>
        </row>
        <row r="155">
          <cell r="J155">
            <v>0</v>
          </cell>
          <cell r="K155">
            <v>0</v>
          </cell>
        </row>
      </sheetData>
      <sheetData sheetId="10" refreshError="1"/>
      <sheetData sheetId="11">
        <row r="46">
          <cell r="H46">
            <v>0</v>
          </cell>
        </row>
        <row r="78">
          <cell r="H78">
            <v>0</v>
          </cell>
        </row>
        <row r="151">
          <cell r="H151">
            <v>0</v>
          </cell>
          <cell r="K151">
            <v>0</v>
          </cell>
        </row>
        <row r="152">
          <cell r="K152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6" Type="http://schemas.openxmlformats.org/officeDocument/2006/relationships/oleObject" Target="../embeddings/oleObject3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6"/>
  <sheetViews>
    <sheetView view="pageBreakPreview" zoomScaleNormal="100" zoomScaleSheetLayoutView="100" workbookViewId="0">
      <selection activeCell="L18" sqref="L18"/>
    </sheetView>
  </sheetViews>
  <sheetFormatPr defaultColWidth="6.625" defaultRowHeight="12.95" customHeight="1"/>
  <cols>
    <col min="1" max="2" width="6.625" style="6"/>
    <col min="3" max="3" width="16.25" style="6" customWidth="1"/>
    <col min="4" max="5" width="13.75" style="3" customWidth="1"/>
    <col min="6" max="6" width="10.625" style="3" customWidth="1"/>
    <col min="7" max="7" width="10" style="3" customWidth="1"/>
    <col min="8" max="9" width="7.625" style="6" customWidth="1"/>
    <col min="10" max="10" width="16.25" style="9" customWidth="1"/>
    <col min="11" max="12" width="13.75" style="3" customWidth="1"/>
    <col min="13" max="13" width="10.625" style="3" customWidth="1"/>
    <col min="14" max="14" width="10" style="3" customWidth="1"/>
    <col min="15" max="15" width="6.625" style="1" customWidth="1"/>
    <col min="16" max="16" width="4.875" style="22" customWidth="1"/>
    <col min="17" max="18" width="8.75" style="20" customWidth="1"/>
    <col min="19" max="19" width="6.75" style="22" customWidth="1"/>
    <col min="20" max="20" width="5" style="1" customWidth="1"/>
    <col min="21" max="22" width="5.5" style="1" customWidth="1"/>
    <col min="23" max="23" width="6.375" style="1" customWidth="1"/>
    <col min="24" max="16384" width="6.625" style="1"/>
  </cols>
  <sheetData>
    <row r="1" spans="1:17" ht="8.4499999999999993" customHeight="1"/>
    <row r="2" spans="1:17" ht="23.25" customHeight="1">
      <c r="A2" s="537" t="s">
        <v>415</v>
      </c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</row>
    <row r="3" spans="1:17" ht="10.5" customHeight="1" thickBot="1">
      <c r="A3" s="292"/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538" t="s">
        <v>12</v>
      </c>
      <c r="N3" s="538"/>
    </row>
    <row r="4" spans="1:17" ht="21.2" customHeight="1">
      <c r="A4" s="539" t="s">
        <v>7</v>
      </c>
      <c r="B4" s="540"/>
      <c r="C4" s="540"/>
      <c r="D4" s="540"/>
      <c r="E4" s="540"/>
      <c r="F4" s="540"/>
      <c r="G4" s="541"/>
      <c r="H4" s="544" t="s">
        <v>8</v>
      </c>
      <c r="I4" s="540"/>
      <c r="J4" s="540"/>
      <c r="K4" s="540"/>
      <c r="L4" s="540"/>
      <c r="M4" s="545"/>
      <c r="N4" s="546"/>
    </row>
    <row r="5" spans="1:17" ht="15" customHeight="1">
      <c r="A5" s="549" t="s">
        <v>0</v>
      </c>
      <c r="B5" s="543"/>
      <c r="C5" s="543"/>
      <c r="D5" s="533" t="s">
        <v>459</v>
      </c>
      <c r="E5" s="533" t="s">
        <v>425</v>
      </c>
      <c r="F5" s="533" t="s">
        <v>40</v>
      </c>
      <c r="G5" s="535" t="s">
        <v>38</v>
      </c>
      <c r="H5" s="542" t="s">
        <v>0</v>
      </c>
      <c r="I5" s="543"/>
      <c r="J5" s="543"/>
      <c r="K5" s="533" t="s">
        <v>460</v>
      </c>
      <c r="L5" s="533" t="s">
        <v>461</v>
      </c>
      <c r="M5" s="533" t="s">
        <v>39</v>
      </c>
      <c r="N5" s="547" t="s">
        <v>61</v>
      </c>
    </row>
    <row r="6" spans="1:17" ht="16.5" customHeight="1" thickBot="1">
      <c r="A6" s="293" t="s">
        <v>1</v>
      </c>
      <c r="B6" s="67" t="s">
        <v>2</v>
      </c>
      <c r="C6" s="67" t="s">
        <v>3</v>
      </c>
      <c r="D6" s="534"/>
      <c r="E6" s="534"/>
      <c r="F6" s="534"/>
      <c r="G6" s="536"/>
      <c r="H6" s="69" t="s">
        <v>1</v>
      </c>
      <c r="I6" s="67" t="s">
        <v>2</v>
      </c>
      <c r="J6" s="68" t="s">
        <v>3</v>
      </c>
      <c r="K6" s="534"/>
      <c r="L6" s="534"/>
      <c r="M6" s="534"/>
      <c r="N6" s="548"/>
    </row>
    <row r="7" spans="1:17" ht="24" customHeight="1" thickTop="1" thickBot="1">
      <c r="A7" s="529" t="s">
        <v>4</v>
      </c>
      <c r="B7" s="530"/>
      <c r="C7" s="530"/>
      <c r="D7" s="145">
        <v>158194000</v>
      </c>
      <c r="E7" s="145">
        <f>E8+E17+E29+E34</f>
        <v>152254478</v>
      </c>
      <c r="F7" s="145">
        <f>E7-D7</f>
        <v>-5939522</v>
      </c>
      <c r="G7" s="392">
        <f>F7/D7*100</f>
        <v>-3.7545810839854865</v>
      </c>
      <c r="H7" s="531" t="s">
        <v>4</v>
      </c>
      <c r="I7" s="532"/>
      <c r="J7" s="532"/>
      <c r="K7" s="146">
        <v>158194000</v>
      </c>
      <c r="L7" s="146">
        <f>L8+L26+L31+L49+L52+L56</f>
        <v>152254478</v>
      </c>
      <c r="M7" s="145">
        <f>L7-K7</f>
        <v>-5939522</v>
      </c>
      <c r="N7" s="294">
        <f>M7/K7*100</f>
        <v>-3.7545810839854865</v>
      </c>
      <c r="P7" s="28"/>
      <c r="Q7" s="24"/>
    </row>
    <row r="8" spans="1:17" ht="16.5" customHeight="1" thickTop="1">
      <c r="A8" s="295" t="s">
        <v>62</v>
      </c>
      <c r="B8" s="128" t="s">
        <v>63</v>
      </c>
      <c r="C8" s="128"/>
      <c r="D8" s="172">
        <v>18800000</v>
      </c>
      <c r="E8" s="172">
        <v>17250000</v>
      </c>
      <c r="F8" s="172">
        <f>E8-D8</f>
        <v>-1550000</v>
      </c>
      <c r="G8" s="173">
        <f>F8/D8*100</f>
        <v>-8.2446808510638299</v>
      </c>
      <c r="H8" s="133" t="s">
        <v>87</v>
      </c>
      <c r="I8" s="134" t="s">
        <v>63</v>
      </c>
      <c r="J8" s="134"/>
      <c r="K8" s="189">
        <v>104075003</v>
      </c>
      <c r="L8" s="189">
        <f>L9+L16+L19</f>
        <v>83946510</v>
      </c>
      <c r="M8" s="189">
        <f>L8-K8</f>
        <v>-20128493</v>
      </c>
      <c r="N8" s="296">
        <f t="shared" ref="N8:N55" si="0">M8/K8*100</f>
        <v>-19.340372250577786</v>
      </c>
      <c r="Q8" s="21"/>
    </row>
    <row r="9" spans="1:17" ht="16.5" customHeight="1">
      <c r="A9" s="297"/>
      <c r="B9" s="129" t="s">
        <v>64</v>
      </c>
      <c r="C9" s="129" t="s">
        <v>65</v>
      </c>
      <c r="D9" s="174">
        <v>18800000</v>
      </c>
      <c r="E9" s="174">
        <v>17250000</v>
      </c>
      <c r="F9" s="174">
        <f t="shared" ref="F9:F38" si="1">E9-D9</f>
        <v>-1550000</v>
      </c>
      <c r="G9" s="175">
        <f>F9/D9*100</f>
        <v>-8.2446808510638299</v>
      </c>
      <c r="H9" s="135"/>
      <c r="I9" s="136" t="s">
        <v>88</v>
      </c>
      <c r="J9" s="136" t="s">
        <v>65</v>
      </c>
      <c r="K9" s="174">
        <v>93149720</v>
      </c>
      <c r="L9" s="174">
        <v>78764890</v>
      </c>
      <c r="M9" s="174">
        <f t="shared" ref="M9:M56" si="2">L9-K9</f>
        <v>-14384830</v>
      </c>
      <c r="N9" s="298">
        <f t="shared" si="0"/>
        <v>-15.44269805641928</v>
      </c>
      <c r="P9" s="23"/>
      <c r="Q9" s="21"/>
    </row>
    <row r="10" spans="1:17" ht="16.5" customHeight="1">
      <c r="A10" s="297"/>
      <c r="B10" s="130"/>
      <c r="C10" s="130" t="s">
        <v>64</v>
      </c>
      <c r="D10" s="144">
        <v>18800000</v>
      </c>
      <c r="E10" s="144">
        <v>17250000</v>
      </c>
      <c r="F10" s="144">
        <f t="shared" si="1"/>
        <v>-1550000</v>
      </c>
      <c r="G10" s="176">
        <f t="shared" ref="G10:G37" si="3">F10/D10*100</f>
        <v>-8.2446808510638299</v>
      </c>
      <c r="H10" s="135"/>
      <c r="I10" s="137"/>
      <c r="J10" s="137" t="s">
        <v>89</v>
      </c>
      <c r="K10" s="144">
        <v>62246400</v>
      </c>
      <c r="L10" s="144">
        <v>54074400</v>
      </c>
      <c r="M10" s="144">
        <f t="shared" si="2"/>
        <v>-8172000</v>
      </c>
      <c r="N10" s="299">
        <f t="shared" si="0"/>
        <v>-13.12847008019741</v>
      </c>
    </row>
    <row r="11" spans="1:17" ht="16.5" customHeight="1">
      <c r="A11" s="300" t="s">
        <v>66</v>
      </c>
      <c r="B11" s="131" t="s">
        <v>63</v>
      </c>
      <c r="C11" s="131"/>
      <c r="D11" s="177">
        <v>0</v>
      </c>
      <c r="E11" s="177">
        <v>0</v>
      </c>
      <c r="F11" s="177">
        <f t="shared" si="1"/>
        <v>0</v>
      </c>
      <c r="G11" s="178">
        <v>0</v>
      </c>
      <c r="H11" s="135"/>
      <c r="I11" s="137"/>
      <c r="J11" s="137" t="s">
        <v>90</v>
      </c>
      <c r="K11" s="144">
        <v>0</v>
      </c>
      <c r="L11" s="144">
        <v>0</v>
      </c>
      <c r="M11" s="144">
        <f t="shared" si="2"/>
        <v>0</v>
      </c>
      <c r="N11" s="299">
        <v>0</v>
      </c>
    </row>
    <row r="12" spans="1:17" ht="16.5" customHeight="1">
      <c r="A12" s="297"/>
      <c r="B12" s="129" t="s">
        <v>66</v>
      </c>
      <c r="C12" s="129" t="s">
        <v>65</v>
      </c>
      <c r="D12" s="174">
        <v>0</v>
      </c>
      <c r="E12" s="174">
        <v>0</v>
      </c>
      <c r="F12" s="174">
        <f t="shared" si="1"/>
        <v>0</v>
      </c>
      <c r="G12" s="175">
        <v>0</v>
      </c>
      <c r="H12" s="135"/>
      <c r="I12" s="137"/>
      <c r="J12" s="137" t="s">
        <v>91</v>
      </c>
      <c r="K12" s="144">
        <v>16240120</v>
      </c>
      <c r="L12" s="144">
        <v>12750650</v>
      </c>
      <c r="M12" s="144">
        <f t="shared" si="2"/>
        <v>-3489470</v>
      </c>
      <c r="N12" s="299">
        <f t="shared" si="0"/>
        <v>-21.486725467545806</v>
      </c>
    </row>
    <row r="13" spans="1:17" ht="16.5" customHeight="1">
      <c r="A13" s="297"/>
      <c r="B13" s="130"/>
      <c r="C13" s="130" t="s">
        <v>67</v>
      </c>
      <c r="D13" s="144">
        <v>0</v>
      </c>
      <c r="E13" s="144">
        <v>0</v>
      </c>
      <c r="F13" s="179">
        <f t="shared" si="1"/>
        <v>0</v>
      </c>
      <c r="G13" s="180">
        <v>0</v>
      </c>
      <c r="H13" s="135"/>
      <c r="I13" s="137"/>
      <c r="J13" s="137" t="s">
        <v>92</v>
      </c>
      <c r="K13" s="144">
        <v>6540550</v>
      </c>
      <c r="L13" s="144">
        <v>5568890</v>
      </c>
      <c r="M13" s="144">
        <f t="shared" si="2"/>
        <v>-971660</v>
      </c>
      <c r="N13" s="299">
        <f t="shared" si="0"/>
        <v>-14.855937191826376</v>
      </c>
    </row>
    <row r="14" spans="1:17" ht="16.5" customHeight="1">
      <c r="A14" s="300" t="s">
        <v>68</v>
      </c>
      <c r="B14" s="131" t="s">
        <v>63</v>
      </c>
      <c r="C14" s="131"/>
      <c r="D14" s="177">
        <v>0</v>
      </c>
      <c r="E14" s="177">
        <v>0</v>
      </c>
      <c r="F14" s="177">
        <f t="shared" si="1"/>
        <v>0</v>
      </c>
      <c r="G14" s="178">
        <v>0</v>
      </c>
      <c r="H14" s="135"/>
      <c r="I14" s="137"/>
      <c r="J14" s="137" t="s">
        <v>93</v>
      </c>
      <c r="K14" s="144">
        <v>8122650</v>
      </c>
      <c r="L14" s="144">
        <v>6370950</v>
      </c>
      <c r="M14" s="144">
        <f t="shared" si="2"/>
        <v>-1751700</v>
      </c>
      <c r="N14" s="299">
        <f t="shared" si="0"/>
        <v>-21.565622056841054</v>
      </c>
      <c r="P14" s="24"/>
    </row>
    <row r="15" spans="1:17" ht="16.5" customHeight="1">
      <c r="A15" s="297"/>
      <c r="B15" s="129" t="s">
        <v>68</v>
      </c>
      <c r="C15" s="129" t="s">
        <v>65</v>
      </c>
      <c r="D15" s="174">
        <v>0</v>
      </c>
      <c r="E15" s="174">
        <v>0</v>
      </c>
      <c r="F15" s="174">
        <f t="shared" si="1"/>
        <v>0</v>
      </c>
      <c r="G15" s="175">
        <v>0</v>
      </c>
      <c r="H15" s="135"/>
      <c r="I15" s="137"/>
      <c r="J15" s="137" t="s">
        <v>94</v>
      </c>
      <c r="K15" s="144">
        <v>0</v>
      </c>
      <c r="L15" s="144">
        <v>0</v>
      </c>
      <c r="M15" s="144">
        <f t="shared" si="2"/>
        <v>0</v>
      </c>
      <c r="N15" s="299">
        <v>0</v>
      </c>
    </row>
    <row r="16" spans="1:17" ht="16.5" customHeight="1">
      <c r="A16" s="297"/>
      <c r="B16" s="130"/>
      <c r="C16" s="130" t="s">
        <v>68</v>
      </c>
      <c r="D16" s="144">
        <v>0</v>
      </c>
      <c r="E16" s="144">
        <v>0</v>
      </c>
      <c r="F16" s="179">
        <f t="shared" si="1"/>
        <v>0</v>
      </c>
      <c r="G16" s="180">
        <v>0</v>
      </c>
      <c r="H16" s="135"/>
      <c r="I16" s="136" t="s">
        <v>95</v>
      </c>
      <c r="J16" s="136" t="s">
        <v>65</v>
      </c>
      <c r="K16" s="174">
        <v>360000</v>
      </c>
      <c r="L16" s="174">
        <v>37200</v>
      </c>
      <c r="M16" s="174">
        <f t="shared" si="2"/>
        <v>-322800</v>
      </c>
      <c r="N16" s="298">
        <v>0</v>
      </c>
    </row>
    <row r="17" spans="1:18" ht="16.5" customHeight="1">
      <c r="A17" s="300" t="s">
        <v>69</v>
      </c>
      <c r="B17" s="131" t="s">
        <v>63</v>
      </c>
      <c r="C17" s="131"/>
      <c r="D17" s="177">
        <v>105191720</v>
      </c>
      <c r="E17" s="177">
        <v>100857500</v>
      </c>
      <c r="F17" s="177">
        <f t="shared" si="1"/>
        <v>-4334220</v>
      </c>
      <c r="G17" s="178">
        <f t="shared" si="3"/>
        <v>-4.1203052863856584</v>
      </c>
      <c r="H17" s="135"/>
      <c r="I17" s="137"/>
      <c r="J17" s="137" t="s">
        <v>96</v>
      </c>
      <c r="K17" s="144">
        <v>0</v>
      </c>
      <c r="L17" s="144">
        <v>0</v>
      </c>
      <c r="M17" s="144">
        <f t="shared" si="2"/>
        <v>0</v>
      </c>
      <c r="N17" s="299">
        <v>0</v>
      </c>
    </row>
    <row r="18" spans="1:18" ht="16.5" customHeight="1">
      <c r="A18" s="297"/>
      <c r="B18" s="129" t="s">
        <v>69</v>
      </c>
      <c r="C18" s="129" t="s">
        <v>65</v>
      </c>
      <c r="D18" s="174">
        <v>105191720</v>
      </c>
      <c r="E18" s="174">
        <v>100857500</v>
      </c>
      <c r="F18" s="174">
        <f t="shared" si="1"/>
        <v>-4334220</v>
      </c>
      <c r="G18" s="175">
        <f t="shared" si="3"/>
        <v>-4.1203052863856584</v>
      </c>
      <c r="H18" s="135"/>
      <c r="I18" s="137"/>
      <c r="J18" s="137" t="s">
        <v>97</v>
      </c>
      <c r="K18" s="144">
        <v>360000</v>
      </c>
      <c r="L18" s="144">
        <v>37200</v>
      </c>
      <c r="M18" s="144">
        <f t="shared" si="2"/>
        <v>-322800</v>
      </c>
      <c r="N18" s="299">
        <v>0</v>
      </c>
      <c r="Q18" s="21"/>
    </row>
    <row r="19" spans="1:18" ht="16.5" customHeight="1">
      <c r="A19" s="297"/>
      <c r="B19" s="130"/>
      <c r="C19" s="130" t="s">
        <v>70</v>
      </c>
      <c r="D19" s="144">
        <v>105191720</v>
      </c>
      <c r="E19" s="144">
        <v>100857500</v>
      </c>
      <c r="F19" s="144">
        <f t="shared" si="1"/>
        <v>-4334220</v>
      </c>
      <c r="G19" s="176">
        <f t="shared" si="3"/>
        <v>-4.1203052863856584</v>
      </c>
      <c r="H19" s="135"/>
      <c r="I19" s="136" t="s">
        <v>98</v>
      </c>
      <c r="J19" s="136" t="s">
        <v>65</v>
      </c>
      <c r="K19" s="174">
        <v>10565283</v>
      </c>
      <c r="L19" s="174">
        <v>5144420</v>
      </c>
      <c r="M19" s="174">
        <f t="shared" si="2"/>
        <v>-5420863</v>
      </c>
      <c r="N19" s="298">
        <f t="shared" si="0"/>
        <v>-51.308261217423137</v>
      </c>
    </row>
    <row r="20" spans="1:18" ht="16.5" customHeight="1">
      <c r="A20" s="297"/>
      <c r="B20" s="130"/>
      <c r="C20" s="130" t="s">
        <v>71</v>
      </c>
      <c r="D20" s="144">
        <v>0</v>
      </c>
      <c r="E20" s="144">
        <v>0</v>
      </c>
      <c r="F20" s="144">
        <f t="shared" si="1"/>
        <v>0</v>
      </c>
      <c r="G20" s="176">
        <v>0</v>
      </c>
      <c r="H20" s="135"/>
      <c r="I20" s="137"/>
      <c r="J20" s="137" t="s">
        <v>99</v>
      </c>
      <c r="K20" s="144">
        <v>0</v>
      </c>
      <c r="L20" s="144">
        <v>0</v>
      </c>
      <c r="M20" s="144">
        <f t="shared" si="2"/>
        <v>0</v>
      </c>
      <c r="N20" s="299">
        <v>0</v>
      </c>
    </row>
    <row r="21" spans="1:18" ht="16.5" customHeight="1">
      <c r="A21" s="297"/>
      <c r="B21" s="130"/>
      <c r="C21" s="130" t="s">
        <v>72</v>
      </c>
      <c r="D21" s="144">
        <v>0</v>
      </c>
      <c r="E21" s="144">
        <v>0</v>
      </c>
      <c r="F21" s="144">
        <f t="shared" si="1"/>
        <v>0</v>
      </c>
      <c r="G21" s="176">
        <v>0</v>
      </c>
      <c r="H21" s="135"/>
      <c r="I21" s="137"/>
      <c r="J21" s="137" t="s">
        <v>100</v>
      </c>
      <c r="K21" s="144">
        <v>2565283</v>
      </c>
      <c r="L21" s="144">
        <v>2144000</v>
      </c>
      <c r="M21" s="144">
        <f t="shared" si="2"/>
        <v>-421283</v>
      </c>
      <c r="N21" s="299">
        <f t="shared" si="0"/>
        <v>-16.422476584454813</v>
      </c>
    </row>
    <row r="22" spans="1:18" ht="16.5" customHeight="1">
      <c r="A22" s="300" t="s">
        <v>73</v>
      </c>
      <c r="B22" s="131" t="s">
        <v>63</v>
      </c>
      <c r="C22" s="131"/>
      <c r="D22" s="177">
        <v>0</v>
      </c>
      <c r="E22" s="177">
        <v>0</v>
      </c>
      <c r="F22" s="177">
        <f t="shared" si="1"/>
        <v>0</v>
      </c>
      <c r="G22" s="178">
        <v>0</v>
      </c>
      <c r="H22" s="135"/>
      <c r="I22" s="137"/>
      <c r="J22" s="137" t="s">
        <v>101</v>
      </c>
      <c r="K22" s="144">
        <v>6000000</v>
      </c>
      <c r="L22" s="144">
        <v>2720420</v>
      </c>
      <c r="M22" s="144">
        <f t="shared" si="2"/>
        <v>-3279580</v>
      </c>
      <c r="N22" s="299">
        <f t="shared" si="0"/>
        <v>-54.659666666666659</v>
      </c>
      <c r="P22" s="23"/>
      <c r="Q22" s="21"/>
      <c r="R22" s="21"/>
    </row>
    <row r="23" spans="1:18" ht="16.5" customHeight="1">
      <c r="A23" s="297"/>
      <c r="B23" s="129" t="s">
        <v>74</v>
      </c>
      <c r="C23" s="129" t="s">
        <v>65</v>
      </c>
      <c r="D23" s="174">
        <v>0</v>
      </c>
      <c r="E23" s="174">
        <v>0</v>
      </c>
      <c r="F23" s="174">
        <f t="shared" si="1"/>
        <v>0</v>
      </c>
      <c r="G23" s="175">
        <v>0</v>
      </c>
      <c r="H23" s="135"/>
      <c r="I23" s="137"/>
      <c r="J23" s="137" t="s">
        <v>102</v>
      </c>
      <c r="K23" s="144">
        <v>0</v>
      </c>
      <c r="L23" s="144">
        <v>0</v>
      </c>
      <c r="M23" s="144">
        <f t="shared" si="2"/>
        <v>0</v>
      </c>
      <c r="N23" s="299">
        <v>0</v>
      </c>
      <c r="P23" s="23"/>
      <c r="Q23" s="21"/>
      <c r="R23" s="21"/>
    </row>
    <row r="24" spans="1:18" ht="16.5" customHeight="1">
      <c r="A24" s="301"/>
      <c r="B24" s="132"/>
      <c r="C24" s="130" t="s">
        <v>75</v>
      </c>
      <c r="D24" s="144">
        <v>0</v>
      </c>
      <c r="E24" s="144">
        <v>0</v>
      </c>
      <c r="F24" s="144">
        <f t="shared" si="1"/>
        <v>0</v>
      </c>
      <c r="G24" s="176">
        <v>0</v>
      </c>
      <c r="H24" s="135"/>
      <c r="I24" s="137"/>
      <c r="J24" s="137" t="s">
        <v>103</v>
      </c>
      <c r="K24" s="144">
        <v>2000000</v>
      </c>
      <c r="L24" s="144">
        <v>280000</v>
      </c>
      <c r="M24" s="144">
        <f t="shared" si="2"/>
        <v>-1720000</v>
      </c>
      <c r="N24" s="299">
        <f t="shared" si="0"/>
        <v>-86</v>
      </c>
      <c r="P24" s="23"/>
      <c r="Q24" s="21"/>
      <c r="R24" s="21"/>
    </row>
    <row r="25" spans="1:18" ht="16.5" customHeight="1">
      <c r="A25" s="297"/>
      <c r="B25" s="130"/>
      <c r="C25" s="130" t="s">
        <v>76</v>
      </c>
      <c r="D25" s="144">
        <v>0</v>
      </c>
      <c r="E25" s="144">
        <v>0</v>
      </c>
      <c r="F25" s="144">
        <f t="shared" si="1"/>
        <v>0</v>
      </c>
      <c r="G25" s="176">
        <v>0</v>
      </c>
      <c r="H25" s="135"/>
      <c r="I25" s="137"/>
      <c r="J25" s="137" t="s">
        <v>104</v>
      </c>
      <c r="K25" s="144">
        <v>0</v>
      </c>
      <c r="L25" s="144">
        <v>0</v>
      </c>
      <c r="M25" s="144">
        <f t="shared" si="2"/>
        <v>0</v>
      </c>
      <c r="N25" s="299">
        <v>0</v>
      </c>
      <c r="P25" s="23"/>
      <c r="Q25" s="21"/>
      <c r="R25" s="21"/>
    </row>
    <row r="26" spans="1:18" ht="16.5" customHeight="1">
      <c r="A26" s="300" t="s">
        <v>77</v>
      </c>
      <c r="B26" s="131" t="s">
        <v>63</v>
      </c>
      <c r="C26" s="131"/>
      <c r="D26" s="177">
        <v>0</v>
      </c>
      <c r="E26" s="177">
        <v>0</v>
      </c>
      <c r="F26" s="177">
        <f t="shared" si="1"/>
        <v>0</v>
      </c>
      <c r="G26" s="178">
        <v>0</v>
      </c>
      <c r="H26" s="138" t="s">
        <v>105</v>
      </c>
      <c r="I26" s="139" t="s">
        <v>63</v>
      </c>
      <c r="J26" s="139"/>
      <c r="K26" s="177">
        <v>1800000</v>
      </c>
      <c r="L26" s="177">
        <f>L27</f>
        <v>1215000</v>
      </c>
      <c r="M26" s="177">
        <f t="shared" si="2"/>
        <v>-585000</v>
      </c>
      <c r="N26" s="302">
        <f t="shared" si="0"/>
        <v>-32.5</v>
      </c>
      <c r="P26" s="23"/>
      <c r="Q26" s="21"/>
      <c r="R26" s="21"/>
    </row>
    <row r="27" spans="1:18" ht="16.5" customHeight="1">
      <c r="A27" s="297"/>
      <c r="B27" s="129" t="s">
        <v>77</v>
      </c>
      <c r="C27" s="129" t="s">
        <v>65</v>
      </c>
      <c r="D27" s="174">
        <v>0</v>
      </c>
      <c r="E27" s="174">
        <v>0</v>
      </c>
      <c r="F27" s="174">
        <f t="shared" si="1"/>
        <v>0</v>
      </c>
      <c r="G27" s="175">
        <v>0</v>
      </c>
      <c r="H27" s="135"/>
      <c r="I27" s="136" t="s">
        <v>106</v>
      </c>
      <c r="J27" s="136" t="s">
        <v>65</v>
      </c>
      <c r="K27" s="174">
        <v>1800000</v>
      </c>
      <c r="L27" s="174">
        <v>1215000</v>
      </c>
      <c r="M27" s="174">
        <f t="shared" si="2"/>
        <v>-585000</v>
      </c>
      <c r="N27" s="298">
        <f t="shared" si="0"/>
        <v>-32.5</v>
      </c>
      <c r="P27" s="23"/>
      <c r="Q27" s="21"/>
      <c r="R27" s="21"/>
    </row>
    <row r="28" spans="1:18" ht="16.5" customHeight="1">
      <c r="A28" s="297"/>
      <c r="B28" s="130"/>
      <c r="C28" s="130" t="s">
        <v>78</v>
      </c>
      <c r="D28" s="144">
        <v>0</v>
      </c>
      <c r="E28" s="144">
        <v>0</v>
      </c>
      <c r="F28" s="144">
        <f t="shared" si="1"/>
        <v>0</v>
      </c>
      <c r="G28" s="176">
        <v>0</v>
      </c>
      <c r="H28" s="135"/>
      <c r="I28" s="137"/>
      <c r="J28" s="137" t="s">
        <v>106</v>
      </c>
      <c r="K28" s="144">
        <v>0</v>
      </c>
      <c r="L28" s="144">
        <v>0</v>
      </c>
      <c r="M28" s="144">
        <f t="shared" si="2"/>
        <v>0</v>
      </c>
      <c r="N28" s="299">
        <v>0</v>
      </c>
      <c r="P28" s="23"/>
      <c r="Q28" s="21"/>
    </row>
    <row r="29" spans="1:18" ht="16.5" customHeight="1">
      <c r="A29" s="300" t="s">
        <v>79</v>
      </c>
      <c r="B29" s="131" t="s">
        <v>63</v>
      </c>
      <c r="C29" s="131"/>
      <c r="D29" s="177">
        <v>34121263</v>
      </c>
      <c r="E29" s="177">
        <v>34121263</v>
      </c>
      <c r="F29" s="177">
        <f t="shared" si="1"/>
        <v>0</v>
      </c>
      <c r="G29" s="178">
        <f t="shared" si="3"/>
        <v>0</v>
      </c>
      <c r="H29" s="135"/>
      <c r="I29" s="137"/>
      <c r="J29" s="137" t="s">
        <v>107</v>
      </c>
      <c r="K29" s="144">
        <v>0</v>
      </c>
      <c r="L29" s="144">
        <v>0</v>
      </c>
      <c r="M29" s="144">
        <f t="shared" si="2"/>
        <v>0</v>
      </c>
      <c r="N29" s="299">
        <v>0</v>
      </c>
      <c r="P29" s="23"/>
      <c r="Q29" s="21"/>
    </row>
    <row r="30" spans="1:18" ht="16.5" customHeight="1">
      <c r="A30" s="297"/>
      <c r="B30" s="129" t="s">
        <v>79</v>
      </c>
      <c r="C30" s="129" t="s">
        <v>65</v>
      </c>
      <c r="D30" s="174">
        <v>34121263</v>
      </c>
      <c r="E30" s="174">
        <v>34121263</v>
      </c>
      <c r="F30" s="174">
        <f t="shared" si="1"/>
        <v>0</v>
      </c>
      <c r="G30" s="175">
        <f t="shared" si="3"/>
        <v>0</v>
      </c>
      <c r="H30" s="135"/>
      <c r="I30" s="137"/>
      <c r="J30" s="137" t="s">
        <v>108</v>
      </c>
      <c r="K30" s="144">
        <v>1800000</v>
      </c>
      <c r="L30" s="144">
        <v>1215000</v>
      </c>
      <c r="M30" s="144">
        <f t="shared" si="2"/>
        <v>-585000</v>
      </c>
      <c r="N30" s="299">
        <f t="shared" si="0"/>
        <v>-32.5</v>
      </c>
      <c r="P30" s="23"/>
      <c r="Q30" s="21"/>
    </row>
    <row r="31" spans="1:18" ht="16.5" customHeight="1">
      <c r="A31" s="297"/>
      <c r="B31" s="130"/>
      <c r="C31" s="130" t="s">
        <v>80</v>
      </c>
      <c r="D31" s="144">
        <v>8475283</v>
      </c>
      <c r="E31" s="144">
        <v>8475283</v>
      </c>
      <c r="F31" s="144">
        <f t="shared" si="1"/>
        <v>0</v>
      </c>
      <c r="G31" s="176">
        <v>0</v>
      </c>
      <c r="H31" s="138" t="s">
        <v>109</v>
      </c>
      <c r="I31" s="139" t="s">
        <v>63</v>
      </c>
      <c r="J31" s="139"/>
      <c r="K31" s="177">
        <v>26592000</v>
      </c>
      <c r="L31" s="177">
        <f>L32+L38</f>
        <v>14189200</v>
      </c>
      <c r="M31" s="177">
        <f t="shared" si="2"/>
        <v>-12402800</v>
      </c>
      <c r="N31" s="302">
        <f t="shared" si="0"/>
        <v>-46.641095066185315</v>
      </c>
      <c r="P31" s="23"/>
      <c r="Q31" s="21"/>
    </row>
    <row r="32" spans="1:18" ht="16.5" customHeight="1">
      <c r="A32" s="297"/>
      <c r="B32" s="130"/>
      <c r="C32" s="130" t="s">
        <v>81</v>
      </c>
      <c r="D32" s="144">
        <v>0</v>
      </c>
      <c r="E32" s="144"/>
      <c r="F32" s="144">
        <f t="shared" si="1"/>
        <v>0</v>
      </c>
      <c r="G32" s="176">
        <v>0</v>
      </c>
      <c r="H32" s="135"/>
      <c r="I32" s="136" t="s">
        <v>98</v>
      </c>
      <c r="J32" s="136" t="s">
        <v>65</v>
      </c>
      <c r="K32" s="174">
        <v>21640000</v>
      </c>
      <c r="L32" s="174">
        <v>10928910</v>
      </c>
      <c r="M32" s="174">
        <f t="shared" si="2"/>
        <v>-10711090</v>
      </c>
      <c r="N32" s="298">
        <f t="shared" si="0"/>
        <v>-49.496719038817005</v>
      </c>
      <c r="P32" s="23"/>
      <c r="Q32" s="21"/>
    </row>
    <row r="33" spans="1:17" ht="16.5" customHeight="1">
      <c r="A33" s="297"/>
      <c r="B33" s="130"/>
      <c r="C33" s="130" t="s">
        <v>82</v>
      </c>
      <c r="D33" s="144">
        <v>25645980</v>
      </c>
      <c r="E33" s="144">
        <v>25645980</v>
      </c>
      <c r="F33" s="144">
        <f t="shared" si="1"/>
        <v>0</v>
      </c>
      <c r="G33" s="181">
        <f t="shared" si="3"/>
        <v>0</v>
      </c>
      <c r="H33" s="135"/>
      <c r="I33" s="137"/>
      <c r="J33" s="137" t="s">
        <v>110</v>
      </c>
      <c r="K33" s="144">
        <v>10220000</v>
      </c>
      <c r="L33" s="144">
        <v>6772200</v>
      </c>
      <c r="M33" s="144">
        <f t="shared" si="2"/>
        <v>-3447800</v>
      </c>
      <c r="N33" s="299">
        <f t="shared" si="0"/>
        <v>-33.735812133072407</v>
      </c>
      <c r="P33" s="23"/>
      <c r="Q33" s="21"/>
    </row>
    <row r="34" spans="1:17" ht="16.5" customHeight="1">
      <c r="A34" s="300" t="s">
        <v>83</v>
      </c>
      <c r="B34" s="131" t="s">
        <v>63</v>
      </c>
      <c r="C34" s="131"/>
      <c r="D34" s="182">
        <v>81017</v>
      </c>
      <c r="E34" s="183">
        <v>25715</v>
      </c>
      <c r="F34" s="183">
        <f t="shared" si="1"/>
        <v>-55302</v>
      </c>
      <c r="G34" s="184">
        <f t="shared" si="3"/>
        <v>-68.25974795413309</v>
      </c>
      <c r="H34" s="135"/>
      <c r="I34" s="137"/>
      <c r="J34" s="137" t="s">
        <v>111</v>
      </c>
      <c r="K34" s="144">
        <v>2220000</v>
      </c>
      <c r="L34" s="144">
        <v>913730</v>
      </c>
      <c r="M34" s="144">
        <f t="shared" si="2"/>
        <v>-1306270</v>
      </c>
      <c r="N34" s="299">
        <f t="shared" si="0"/>
        <v>-58.840990990990996</v>
      </c>
      <c r="P34" s="23"/>
      <c r="Q34" s="21"/>
    </row>
    <row r="35" spans="1:17" ht="16.5" customHeight="1">
      <c r="A35" s="297"/>
      <c r="B35" s="129" t="s">
        <v>83</v>
      </c>
      <c r="C35" s="129" t="s">
        <v>65</v>
      </c>
      <c r="D35" s="185">
        <v>81017</v>
      </c>
      <c r="E35" s="186">
        <v>25715</v>
      </c>
      <c r="F35" s="186">
        <f t="shared" si="1"/>
        <v>-55302</v>
      </c>
      <c r="G35" s="187">
        <f t="shared" si="3"/>
        <v>-68.25974795413309</v>
      </c>
      <c r="H35" s="135"/>
      <c r="I35" s="137"/>
      <c r="J35" s="137" t="s">
        <v>112</v>
      </c>
      <c r="K35" s="144">
        <v>0</v>
      </c>
      <c r="L35" s="144">
        <v>0</v>
      </c>
      <c r="M35" s="144">
        <f t="shared" si="2"/>
        <v>0</v>
      </c>
      <c r="N35" s="299">
        <v>0</v>
      </c>
      <c r="P35" s="23"/>
      <c r="Q35" s="21"/>
    </row>
    <row r="36" spans="1:17" ht="15" customHeight="1">
      <c r="A36" s="297"/>
      <c r="B36" s="130"/>
      <c r="C36" s="130" t="s">
        <v>84</v>
      </c>
      <c r="D36" s="144"/>
      <c r="E36" s="144">
        <v>0</v>
      </c>
      <c r="F36" s="188">
        <f t="shared" si="1"/>
        <v>0</v>
      </c>
      <c r="G36" s="391">
        <v>0</v>
      </c>
      <c r="H36" s="135"/>
      <c r="I36" s="137"/>
      <c r="J36" s="137" t="s">
        <v>113</v>
      </c>
      <c r="K36" s="144">
        <v>1000000</v>
      </c>
      <c r="L36" s="144">
        <v>150000</v>
      </c>
      <c r="M36" s="144">
        <f t="shared" si="2"/>
        <v>-850000</v>
      </c>
      <c r="N36" s="299">
        <f t="shared" si="0"/>
        <v>-85</v>
      </c>
    </row>
    <row r="37" spans="1:17" ht="15" customHeight="1">
      <c r="A37" s="297"/>
      <c r="B37" s="130"/>
      <c r="C37" s="130" t="s">
        <v>85</v>
      </c>
      <c r="D37" s="144">
        <v>81017</v>
      </c>
      <c r="E37" s="144">
        <v>25715</v>
      </c>
      <c r="F37" s="188">
        <f t="shared" si="1"/>
        <v>-55302</v>
      </c>
      <c r="G37" s="181">
        <f t="shared" si="3"/>
        <v>-68.25974795413309</v>
      </c>
      <c r="H37" s="141"/>
      <c r="I37" s="130"/>
      <c r="J37" s="130" t="s">
        <v>114</v>
      </c>
      <c r="K37" s="144">
        <v>8200000</v>
      </c>
      <c r="L37" s="144">
        <v>3092980</v>
      </c>
      <c r="M37" s="144">
        <f t="shared" si="2"/>
        <v>-5107020</v>
      </c>
      <c r="N37" s="299">
        <f t="shared" si="0"/>
        <v>-62.280731707317074</v>
      </c>
    </row>
    <row r="38" spans="1:17" ht="15" customHeight="1">
      <c r="A38" s="297"/>
      <c r="B38" s="130"/>
      <c r="C38" s="130" t="s">
        <v>86</v>
      </c>
      <c r="D38" s="144">
        <v>0</v>
      </c>
      <c r="E38" s="144">
        <v>0</v>
      </c>
      <c r="F38" s="188">
        <f t="shared" si="1"/>
        <v>0</v>
      </c>
      <c r="G38" s="181">
        <v>0</v>
      </c>
      <c r="H38" s="141"/>
      <c r="I38" s="129" t="s">
        <v>109</v>
      </c>
      <c r="J38" s="129" t="s">
        <v>65</v>
      </c>
      <c r="K38" s="174">
        <v>4952000</v>
      </c>
      <c r="L38" s="174">
        <v>3260290</v>
      </c>
      <c r="M38" s="174">
        <f t="shared" si="2"/>
        <v>-1691710</v>
      </c>
      <c r="N38" s="298">
        <f t="shared" si="0"/>
        <v>-34.162156704361877</v>
      </c>
    </row>
    <row r="39" spans="1:17" ht="13.7" customHeight="1">
      <c r="A39" s="303"/>
      <c r="B39" s="288"/>
      <c r="C39" s="288"/>
      <c r="D39" s="289"/>
      <c r="E39" s="289"/>
      <c r="F39" s="289"/>
      <c r="G39" s="290"/>
      <c r="H39" s="141"/>
      <c r="I39" s="130"/>
      <c r="J39" s="130" t="s">
        <v>462</v>
      </c>
      <c r="K39" s="144">
        <v>50000</v>
      </c>
      <c r="L39" s="144">
        <v>50000</v>
      </c>
      <c r="M39" s="144">
        <f t="shared" si="2"/>
        <v>0</v>
      </c>
      <c r="N39" s="299">
        <v>0</v>
      </c>
    </row>
    <row r="40" spans="1:17" ht="13.7" hidden="1" customHeight="1">
      <c r="A40" s="303"/>
      <c r="B40" s="288"/>
      <c r="C40" s="288"/>
      <c r="D40" s="289"/>
      <c r="E40" s="289"/>
      <c r="F40" s="289"/>
      <c r="G40" s="291"/>
      <c r="H40" s="141"/>
      <c r="I40" s="130"/>
      <c r="J40" s="130" t="s">
        <v>463</v>
      </c>
      <c r="K40" s="144">
        <v>0</v>
      </c>
      <c r="L40" s="144">
        <v>0</v>
      </c>
      <c r="M40" s="144">
        <f t="shared" si="2"/>
        <v>0</v>
      </c>
      <c r="N40" s="299">
        <v>0</v>
      </c>
    </row>
    <row r="41" spans="1:17" ht="13.7" customHeight="1">
      <c r="A41" s="303"/>
      <c r="B41" s="288"/>
      <c r="C41" s="288"/>
      <c r="D41" s="289"/>
      <c r="E41" s="289"/>
      <c r="F41" s="289"/>
      <c r="G41" s="291"/>
      <c r="H41" s="141"/>
      <c r="I41" s="130"/>
      <c r="J41" s="130" t="s">
        <v>464</v>
      </c>
      <c r="K41" s="144">
        <v>2420000</v>
      </c>
      <c r="L41" s="144">
        <v>1452790</v>
      </c>
      <c r="M41" s="144">
        <f t="shared" si="2"/>
        <v>-967210</v>
      </c>
      <c r="N41" s="299">
        <f t="shared" si="0"/>
        <v>-39.967355371900823</v>
      </c>
    </row>
    <row r="42" spans="1:17" ht="13.7" customHeight="1">
      <c r="A42" s="303"/>
      <c r="B42" s="288"/>
      <c r="C42" s="288"/>
      <c r="D42" s="289"/>
      <c r="E42" s="289"/>
      <c r="F42" s="289"/>
      <c r="G42" s="291"/>
      <c r="H42" s="141"/>
      <c r="I42" s="130"/>
      <c r="J42" s="130" t="s">
        <v>465</v>
      </c>
      <c r="K42" s="144">
        <v>480000</v>
      </c>
      <c r="L42" s="144">
        <v>300000</v>
      </c>
      <c r="M42" s="144">
        <f t="shared" si="2"/>
        <v>-180000</v>
      </c>
      <c r="N42" s="299">
        <v>0</v>
      </c>
    </row>
    <row r="43" spans="1:17" ht="16.5" customHeight="1">
      <c r="A43" s="303"/>
      <c r="B43" s="288"/>
      <c r="C43" s="288"/>
      <c r="D43" s="289"/>
      <c r="E43" s="289"/>
      <c r="F43" s="289"/>
      <c r="G43" s="291"/>
      <c r="H43" s="141"/>
      <c r="I43" s="130"/>
      <c r="J43" s="130" t="s">
        <v>466</v>
      </c>
      <c r="K43" s="144">
        <v>360000</v>
      </c>
      <c r="L43" s="144">
        <v>0</v>
      </c>
      <c r="M43" s="144">
        <f t="shared" si="2"/>
        <v>-360000</v>
      </c>
      <c r="N43" s="299">
        <v>0</v>
      </c>
    </row>
    <row r="44" spans="1:17" ht="16.5" hidden="1" customHeight="1">
      <c r="A44" s="303"/>
      <c r="B44" s="288"/>
      <c r="C44" s="288"/>
      <c r="D44" s="289"/>
      <c r="E44" s="289"/>
      <c r="F44" s="289"/>
      <c r="G44" s="291"/>
      <c r="H44" s="141"/>
      <c r="I44" s="130"/>
      <c r="J44" s="130" t="s">
        <v>115</v>
      </c>
      <c r="K44" s="144">
        <v>0</v>
      </c>
      <c r="L44" s="144">
        <v>0</v>
      </c>
      <c r="M44" s="144">
        <f t="shared" si="2"/>
        <v>0</v>
      </c>
      <c r="N44" s="299">
        <v>0</v>
      </c>
    </row>
    <row r="45" spans="1:17" ht="14.25" customHeight="1">
      <c r="A45" s="303"/>
      <c r="B45" s="288"/>
      <c r="C45" s="288"/>
      <c r="D45" s="289"/>
      <c r="E45" s="289"/>
      <c r="F45" s="289"/>
      <c r="G45" s="291"/>
      <c r="H45" s="141"/>
      <c r="I45" s="130"/>
      <c r="J45" s="130" t="s">
        <v>467</v>
      </c>
      <c r="K45" s="144">
        <v>1642000</v>
      </c>
      <c r="L45" s="144">
        <v>1457500</v>
      </c>
      <c r="M45" s="144">
        <f t="shared" si="2"/>
        <v>-184500</v>
      </c>
      <c r="N45" s="299">
        <f t="shared" si="0"/>
        <v>-11.236297198538368</v>
      </c>
    </row>
    <row r="46" spans="1:17" ht="15.75" hidden="1" customHeight="1">
      <c r="A46" s="303"/>
      <c r="B46" s="288"/>
      <c r="C46" s="288"/>
      <c r="D46" s="289"/>
      <c r="E46" s="289"/>
      <c r="F46" s="289"/>
      <c r="G46" s="291"/>
      <c r="H46" s="141"/>
      <c r="I46" s="130"/>
      <c r="J46" s="130" t="s">
        <v>116</v>
      </c>
      <c r="K46" s="144"/>
      <c r="L46" s="144"/>
      <c r="M46" s="144">
        <f t="shared" si="2"/>
        <v>0</v>
      </c>
      <c r="N46" s="299" t="e">
        <f t="shared" si="0"/>
        <v>#DIV/0!</v>
      </c>
    </row>
    <row r="47" spans="1:17" ht="15.75" hidden="1" customHeight="1">
      <c r="A47" s="303"/>
      <c r="B47" s="288"/>
      <c r="C47" s="288"/>
      <c r="D47" s="289"/>
      <c r="E47" s="289"/>
      <c r="F47" s="289"/>
      <c r="G47" s="291"/>
      <c r="H47" s="141"/>
      <c r="I47" s="130"/>
      <c r="J47" s="130" t="s">
        <v>117</v>
      </c>
      <c r="K47" s="144">
        <v>0</v>
      </c>
      <c r="L47" s="144">
        <v>0</v>
      </c>
      <c r="M47" s="144">
        <f t="shared" si="2"/>
        <v>0</v>
      </c>
      <c r="N47" s="299">
        <v>0</v>
      </c>
    </row>
    <row r="48" spans="1:17" ht="15.75" hidden="1" customHeight="1">
      <c r="A48" s="303"/>
      <c r="B48" s="288"/>
      <c r="C48" s="288"/>
      <c r="D48" s="289"/>
      <c r="E48" s="289"/>
      <c r="F48" s="289"/>
      <c r="G48" s="291"/>
      <c r="H48" s="264"/>
      <c r="I48" s="130"/>
      <c r="J48" s="130" t="s">
        <v>118</v>
      </c>
      <c r="K48" s="144">
        <v>0</v>
      </c>
      <c r="L48" s="144">
        <v>0</v>
      </c>
      <c r="M48" s="144">
        <f t="shared" si="2"/>
        <v>0</v>
      </c>
      <c r="N48" s="299">
        <v>0</v>
      </c>
    </row>
    <row r="49" spans="1:14" ht="19.5" customHeight="1">
      <c r="A49" s="303"/>
      <c r="B49" s="288"/>
      <c r="C49" s="288"/>
      <c r="D49" s="289"/>
      <c r="E49" s="289"/>
      <c r="F49" s="289"/>
      <c r="G49" s="291"/>
      <c r="H49" s="267" t="s">
        <v>119</v>
      </c>
      <c r="I49" s="131" t="s">
        <v>63</v>
      </c>
      <c r="J49" s="131"/>
      <c r="K49" s="177">
        <v>81017</v>
      </c>
      <c r="L49" s="177">
        <v>0</v>
      </c>
      <c r="M49" s="177">
        <f t="shared" si="2"/>
        <v>-81017</v>
      </c>
      <c r="N49" s="302">
        <f t="shared" si="0"/>
        <v>-100</v>
      </c>
    </row>
    <row r="50" spans="1:14" ht="12.95" customHeight="1">
      <c r="A50" s="303"/>
      <c r="B50" s="288"/>
      <c r="C50" s="288"/>
      <c r="D50" s="289"/>
      <c r="E50" s="289"/>
      <c r="F50" s="289"/>
      <c r="G50" s="291"/>
      <c r="H50" s="264"/>
      <c r="I50" s="129" t="s">
        <v>119</v>
      </c>
      <c r="J50" s="129" t="s">
        <v>65</v>
      </c>
      <c r="K50" s="174">
        <v>81017</v>
      </c>
      <c r="L50" s="174">
        <v>0</v>
      </c>
      <c r="M50" s="174">
        <f t="shared" si="2"/>
        <v>-81017</v>
      </c>
      <c r="N50" s="298">
        <f t="shared" si="0"/>
        <v>-100</v>
      </c>
    </row>
    <row r="51" spans="1:14" ht="12.95" customHeight="1">
      <c r="A51" s="303"/>
      <c r="B51" s="288"/>
      <c r="C51" s="288"/>
      <c r="D51" s="289"/>
      <c r="E51" s="289"/>
      <c r="F51" s="289"/>
      <c r="G51" s="291"/>
      <c r="H51" s="264"/>
      <c r="I51" s="130"/>
      <c r="J51" s="130" t="s">
        <v>119</v>
      </c>
      <c r="K51" s="144">
        <v>81017</v>
      </c>
      <c r="L51" s="144">
        <v>0</v>
      </c>
      <c r="M51" s="144">
        <f t="shared" si="2"/>
        <v>-81017</v>
      </c>
      <c r="N51" s="299">
        <f t="shared" si="0"/>
        <v>-100</v>
      </c>
    </row>
    <row r="52" spans="1:14" ht="12.95" customHeight="1">
      <c r="A52" s="303"/>
      <c r="B52" s="288"/>
      <c r="C52" s="288"/>
      <c r="D52" s="289"/>
      <c r="E52" s="289"/>
      <c r="F52" s="289"/>
      <c r="G52" s="291"/>
      <c r="H52" s="267" t="s">
        <v>120</v>
      </c>
      <c r="I52" s="131" t="s">
        <v>63</v>
      </c>
      <c r="J52" s="131"/>
      <c r="K52" s="177">
        <v>25645980</v>
      </c>
      <c r="L52" s="177">
        <v>25645980</v>
      </c>
      <c r="M52" s="177">
        <f t="shared" si="2"/>
        <v>0</v>
      </c>
      <c r="N52" s="302">
        <f t="shared" si="0"/>
        <v>0</v>
      </c>
    </row>
    <row r="53" spans="1:14" ht="12.95" customHeight="1">
      <c r="A53" s="303"/>
      <c r="B53" s="288"/>
      <c r="C53" s="288"/>
      <c r="D53" s="289"/>
      <c r="E53" s="289"/>
      <c r="F53" s="289"/>
      <c r="G53" s="291"/>
      <c r="H53" s="264"/>
      <c r="I53" s="129" t="s">
        <v>120</v>
      </c>
      <c r="J53" s="129" t="s">
        <v>65</v>
      </c>
      <c r="K53" s="174">
        <v>25645980</v>
      </c>
      <c r="L53" s="174">
        <v>25645980</v>
      </c>
      <c r="M53" s="174">
        <f t="shared" si="2"/>
        <v>0</v>
      </c>
      <c r="N53" s="298">
        <f t="shared" si="0"/>
        <v>0</v>
      </c>
    </row>
    <row r="54" spans="1:14" ht="12.95" customHeight="1">
      <c r="A54" s="303"/>
      <c r="B54" s="288"/>
      <c r="C54" s="288"/>
      <c r="D54" s="289"/>
      <c r="E54" s="289"/>
      <c r="F54" s="289"/>
      <c r="G54" s="291"/>
      <c r="H54" s="264"/>
      <c r="I54" s="130"/>
      <c r="J54" s="130" t="s">
        <v>121</v>
      </c>
      <c r="K54" s="144">
        <v>0</v>
      </c>
      <c r="L54" s="144">
        <v>0</v>
      </c>
      <c r="M54" s="144">
        <f t="shared" si="2"/>
        <v>0</v>
      </c>
      <c r="N54" s="299">
        <v>0</v>
      </c>
    </row>
    <row r="55" spans="1:14" ht="12.95" customHeight="1">
      <c r="A55" s="303"/>
      <c r="B55" s="288"/>
      <c r="C55" s="288"/>
      <c r="D55" s="289"/>
      <c r="E55" s="289"/>
      <c r="F55" s="289"/>
      <c r="G55" s="291"/>
      <c r="H55" s="390"/>
      <c r="I55" s="272"/>
      <c r="J55" s="272" t="s">
        <v>122</v>
      </c>
      <c r="K55" s="306">
        <v>25645980</v>
      </c>
      <c r="L55" s="306">
        <v>25645980</v>
      </c>
      <c r="M55" s="144">
        <f t="shared" si="2"/>
        <v>0</v>
      </c>
      <c r="N55" s="299">
        <f t="shared" si="0"/>
        <v>0</v>
      </c>
    </row>
    <row r="56" spans="1:14" ht="12.95" customHeight="1" thickBot="1">
      <c r="A56" s="511"/>
      <c r="B56" s="512"/>
      <c r="C56" s="512"/>
      <c r="D56" s="513"/>
      <c r="E56" s="513"/>
      <c r="F56" s="513"/>
      <c r="G56" s="514"/>
      <c r="H56" s="307"/>
      <c r="I56" s="308" t="s">
        <v>293</v>
      </c>
      <c r="J56" s="309"/>
      <c r="K56" s="310">
        <v>0</v>
      </c>
      <c r="L56" s="311">
        <v>27257788</v>
      </c>
      <c r="M56" s="304">
        <f t="shared" si="2"/>
        <v>27257788</v>
      </c>
      <c r="N56" s="305">
        <v>0</v>
      </c>
    </row>
  </sheetData>
  <mergeCells count="16"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A7:C7"/>
    <mergeCell ref="H7:J7"/>
    <mergeCell ref="D5:D6"/>
    <mergeCell ref="K5:K6"/>
    <mergeCell ref="G5:G6"/>
    <mergeCell ref="F5:F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7"/>
  <sheetViews>
    <sheetView view="pageBreakPreview" topLeftCell="C1" zoomScale="110" zoomScaleNormal="110" zoomScaleSheetLayoutView="110" workbookViewId="0">
      <selection activeCell="H32" sqref="H32:J32"/>
    </sheetView>
  </sheetViews>
  <sheetFormatPr defaultRowHeight="12.95" customHeight="1"/>
  <cols>
    <col min="1" max="2" width="10.375" style="6" customWidth="1"/>
    <col min="3" max="3" width="17.5" style="6" customWidth="1"/>
    <col min="4" max="4" width="13.75" style="8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2" width="13.5" style="1" customWidth="1"/>
    <col min="13" max="16" width="11.875" style="1" customWidth="1"/>
    <col min="17" max="16384" width="9" style="1"/>
  </cols>
  <sheetData>
    <row r="1" spans="1:15" ht="12" customHeight="1"/>
    <row r="2" spans="1:15" ht="27.75" customHeight="1">
      <c r="A2" s="573" t="s">
        <v>416</v>
      </c>
      <c r="B2" s="573"/>
      <c r="C2" s="573"/>
      <c r="D2" s="573"/>
      <c r="E2" s="573"/>
      <c r="F2" s="573"/>
      <c r="G2" s="573"/>
      <c r="H2" s="573"/>
      <c r="I2" s="573"/>
      <c r="J2" s="573"/>
      <c r="K2" s="17"/>
    </row>
    <row r="3" spans="1:15" ht="22.7" customHeight="1">
      <c r="A3" s="104"/>
      <c r="B3" s="104"/>
      <c r="C3" s="104"/>
      <c r="D3" s="104"/>
      <c r="E3" s="104"/>
      <c r="F3" s="104"/>
      <c r="G3" s="104"/>
      <c r="H3" s="104"/>
      <c r="I3" s="104"/>
      <c r="J3" s="108" t="s">
        <v>12</v>
      </c>
      <c r="K3" s="2"/>
    </row>
    <row r="4" spans="1:15" s="3" customFormat="1" ht="22.7" customHeight="1">
      <c r="A4" s="577" t="s">
        <v>0</v>
      </c>
      <c r="B4" s="577"/>
      <c r="C4" s="577"/>
      <c r="D4" s="533" t="s">
        <v>424</v>
      </c>
      <c r="E4" s="533" t="s">
        <v>425</v>
      </c>
      <c r="F4" s="533" t="s">
        <v>39</v>
      </c>
      <c r="G4" s="565" t="s">
        <v>38</v>
      </c>
      <c r="H4" s="578" t="s">
        <v>10</v>
      </c>
      <c r="I4" s="579"/>
      <c r="J4" s="580"/>
      <c r="K4" s="6"/>
      <c r="O4" s="1"/>
    </row>
    <row r="5" spans="1:15" s="3" customFormat="1" ht="22.7" customHeight="1" thickBot="1">
      <c r="A5" s="73" t="s">
        <v>1</v>
      </c>
      <c r="B5" s="73" t="s">
        <v>2</v>
      </c>
      <c r="C5" s="73" t="s">
        <v>13</v>
      </c>
      <c r="D5" s="534"/>
      <c r="E5" s="534"/>
      <c r="F5" s="534"/>
      <c r="G5" s="566"/>
      <c r="H5" s="581"/>
      <c r="I5" s="582"/>
      <c r="J5" s="583"/>
      <c r="K5" s="6"/>
      <c r="O5" s="1"/>
    </row>
    <row r="6" spans="1:15" s="3" customFormat="1" ht="22.7" customHeight="1" thickTop="1" thickBot="1">
      <c r="A6" s="574" t="s">
        <v>4</v>
      </c>
      <c r="B6" s="575"/>
      <c r="C6" s="576"/>
      <c r="D6" s="145">
        <f>D7+D16+D28+D33</f>
        <v>158194000</v>
      </c>
      <c r="E6" s="145">
        <f>SUM(E7,E10,E13,E16,E21,E25,E28,E33)</f>
        <v>152254478</v>
      </c>
      <c r="F6" s="145">
        <f>E6-D6</f>
        <v>-5939522</v>
      </c>
      <c r="G6" s="147">
        <f>F6/D6*100</f>
        <v>-3.7545810839854865</v>
      </c>
      <c r="H6" s="584"/>
      <c r="I6" s="585"/>
      <c r="J6" s="586"/>
      <c r="K6" s="26"/>
      <c r="O6" s="1"/>
    </row>
    <row r="7" spans="1:15" s="3" customFormat="1" ht="17.25" customHeight="1" thickTop="1">
      <c r="A7" s="148" t="s">
        <v>62</v>
      </c>
      <c r="B7" s="149" t="s">
        <v>63</v>
      </c>
      <c r="C7" s="149"/>
      <c r="D7" s="520">
        <f>D8</f>
        <v>18800000</v>
      </c>
      <c r="E7" s="172">
        <f>E9</f>
        <v>17250000</v>
      </c>
      <c r="F7" s="172">
        <f>E7-D7</f>
        <v>-1550000</v>
      </c>
      <c r="G7" s="173">
        <f>F7/D7*100</f>
        <v>-8.2446808510638299</v>
      </c>
      <c r="H7" s="563"/>
      <c r="I7" s="563"/>
      <c r="J7" s="564"/>
      <c r="K7" s="18"/>
      <c r="L7" s="27"/>
      <c r="O7" s="1"/>
    </row>
    <row r="8" spans="1:15" s="3" customFormat="1" ht="17.25" customHeight="1">
      <c r="A8" s="150"/>
      <c r="B8" s="151" t="s">
        <v>64</v>
      </c>
      <c r="C8" s="151" t="s">
        <v>65</v>
      </c>
      <c r="D8" s="521">
        <f>D9</f>
        <v>18800000</v>
      </c>
      <c r="E8" s="174">
        <f>E9</f>
        <v>17250000</v>
      </c>
      <c r="F8" s="174">
        <f t="shared" ref="F8:F37" si="0">E8-D8</f>
        <v>-1550000</v>
      </c>
      <c r="G8" s="175">
        <f>F8/D8*100</f>
        <v>-8.2446808510638299</v>
      </c>
      <c r="H8" s="587"/>
      <c r="I8" s="587"/>
      <c r="J8" s="593"/>
      <c r="K8" s="18"/>
      <c r="O8" s="1"/>
    </row>
    <row r="9" spans="1:15" ht="69.95" customHeight="1">
      <c r="A9" s="150"/>
      <c r="B9" s="152"/>
      <c r="C9" s="152" t="s">
        <v>64</v>
      </c>
      <c r="D9" s="522">
        <v>18800000</v>
      </c>
      <c r="E9" s="144">
        <v>17250000</v>
      </c>
      <c r="F9" s="144">
        <f t="shared" si="0"/>
        <v>-1550000</v>
      </c>
      <c r="G9" s="176">
        <f t="shared" ref="G9:G36" si="1">F9/D9*100</f>
        <v>-8.2446808510638299</v>
      </c>
      <c r="H9" s="567" t="s">
        <v>426</v>
      </c>
      <c r="I9" s="568"/>
      <c r="J9" s="569"/>
      <c r="K9" s="19"/>
    </row>
    <row r="10" spans="1:15" s="3" customFormat="1" ht="17.25" hidden="1" customHeight="1">
      <c r="A10" s="153" t="s">
        <v>66</v>
      </c>
      <c r="B10" s="154" t="s">
        <v>63</v>
      </c>
      <c r="C10" s="154"/>
      <c r="D10" s="520">
        <f>D11</f>
        <v>0</v>
      </c>
      <c r="E10" s="177">
        <v>0</v>
      </c>
      <c r="F10" s="177">
        <f t="shared" si="0"/>
        <v>0</v>
      </c>
      <c r="G10" s="178">
        <v>0</v>
      </c>
      <c r="H10" s="570"/>
      <c r="I10" s="571"/>
      <c r="J10" s="572"/>
      <c r="K10" s="19"/>
      <c r="O10" s="1"/>
    </row>
    <row r="11" spans="1:15" s="3" customFormat="1" ht="17.25" hidden="1" customHeight="1">
      <c r="A11" s="150"/>
      <c r="B11" s="151" t="s">
        <v>66</v>
      </c>
      <c r="C11" s="151" t="s">
        <v>65</v>
      </c>
      <c r="D11" s="521">
        <f>D12</f>
        <v>0</v>
      </c>
      <c r="E11" s="174">
        <v>0</v>
      </c>
      <c r="F11" s="174">
        <f t="shared" si="0"/>
        <v>0</v>
      </c>
      <c r="G11" s="175">
        <v>0</v>
      </c>
      <c r="H11" s="587"/>
      <c r="I11" s="588"/>
      <c r="J11" s="589"/>
      <c r="K11" s="19"/>
      <c r="O11" s="1"/>
    </row>
    <row r="12" spans="1:15" s="3" customFormat="1" ht="17.25" hidden="1" customHeight="1">
      <c r="A12" s="150"/>
      <c r="B12" s="152"/>
      <c r="C12" s="152" t="s">
        <v>67</v>
      </c>
      <c r="D12" s="522">
        <v>0</v>
      </c>
      <c r="E12" s="144">
        <v>0</v>
      </c>
      <c r="F12" s="179">
        <f t="shared" si="0"/>
        <v>0</v>
      </c>
      <c r="G12" s="180">
        <v>0</v>
      </c>
      <c r="H12" s="590"/>
      <c r="I12" s="591"/>
      <c r="J12" s="592"/>
      <c r="K12" s="19"/>
      <c r="O12" s="1"/>
    </row>
    <row r="13" spans="1:15" ht="17.25" hidden="1" customHeight="1">
      <c r="A13" s="153" t="s">
        <v>68</v>
      </c>
      <c r="B13" s="154" t="s">
        <v>63</v>
      </c>
      <c r="C13" s="154"/>
      <c r="D13" s="520">
        <f>D14</f>
        <v>0</v>
      </c>
      <c r="E13" s="177">
        <v>0</v>
      </c>
      <c r="F13" s="177">
        <f t="shared" si="0"/>
        <v>0</v>
      </c>
      <c r="G13" s="178">
        <v>0</v>
      </c>
      <c r="H13" s="570"/>
      <c r="I13" s="571"/>
      <c r="J13" s="572"/>
      <c r="K13" s="19"/>
    </row>
    <row r="14" spans="1:15" ht="17.25" hidden="1" customHeight="1">
      <c r="A14" s="150"/>
      <c r="B14" s="151" t="s">
        <v>68</v>
      </c>
      <c r="C14" s="151" t="s">
        <v>65</v>
      </c>
      <c r="D14" s="521">
        <f>D15</f>
        <v>0</v>
      </c>
      <c r="E14" s="174">
        <v>0</v>
      </c>
      <c r="F14" s="174">
        <f t="shared" si="0"/>
        <v>0</v>
      </c>
      <c r="G14" s="175">
        <v>0</v>
      </c>
      <c r="H14" s="587"/>
      <c r="I14" s="588"/>
      <c r="J14" s="589"/>
      <c r="K14" s="19"/>
    </row>
    <row r="15" spans="1:15" s="65" customFormat="1" ht="17.25" hidden="1" customHeight="1">
      <c r="A15" s="150"/>
      <c r="B15" s="152"/>
      <c r="C15" s="152" t="s">
        <v>68</v>
      </c>
      <c r="D15" s="522">
        <v>0</v>
      </c>
      <c r="E15" s="144">
        <v>0</v>
      </c>
      <c r="F15" s="179">
        <f t="shared" si="0"/>
        <v>0</v>
      </c>
      <c r="G15" s="180">
        <v>0</v>
      </c>
      <c r="H15" s="561"/>
      <c r="I15" s="551"/>
      <c r="J15" s="552"/>
      <c r="K15" s="64"/>
      <c r="O15" s="32"/>
    </row>
    <row r="16" spans="1:15" ht="17.25" customHeight="1">
      <c r="A16" s="153" t="s">
        <v>69</v>
      </c>
      <c r="B16" s="154" t="s">
        <v>63</v>
      </c>
      <c r="C16" s="154"/>
      <c r="D16" s="523">
        <f>D17</f>
        <v>105191720</v>
      </c>
      <c r="E16" s="177">
        <f>E17</f>
        <v>100857500</v>
      </c>
      <c r="F16" s="177">
        <f t="shared" si="0"/>
        <v>-4334220</v>
      </c>
      <c r="G16" s="178">
        <f t="shared" si="1"/>
        <v>-4.1203052863856584</v>
      </c>
      <c r="H16" s="555"/>
      <c r="I16" s="556"/>
      <c r="J16" s="557"/>
    </row>
    <row r="17" spans="1:16" ht="17.25" customHeight="1">
      <c r="A17" s="150"/>
      <c r="B17" s="151" t="s">
        <v>69</v>
      </c>
      <c r="C17" s="151" t="s">
        <v>65</v>
      </c>
      <c r="D17" s="524">
        <f>SUM(D18:D20)</f>
        <v>105191720</v>
      </c>
      <c r="E17" s="174">
        <f>E18+E19+E20</f>
        <v>100857500</v>
      </c>
      <c r="F17" s="174">
        <f t="shared" si="0"/>
        <v>-4334220</v>
      </c>
      <c r="G17" s="175">
        <f t="shared" si="1"/>
        <v>-4.1203052863856584</v>
      </c>
      <c r="H17" s="558"/>
      <c r="I17" s="559"/>
      <c r="J17" s="560"/>
    </row>
    <row r="18" spans="1:16" ht="17.25" customHeight="1">
      <c r="A18" s="155"/>
      <c r="B18" s="156"/>
      <c r="C18" s="152" t="s">
        <v>70</v>
      </c>
      <c r="D18" s="522">
        <v>105191720</v>
      </c>
      <c r="E18" s="144">
        <v>100857500</v>
      </c>
      <c r="F18" s="144">
        <f t="shared" si="0"/>
        <v>-4334220</v>
      </c>
      <c r="G18" s="176">
        <f t="shared" si="1"/>
        <v>-4.1203052863856584</v>
      </c>
      <c r="H18" s="562" t="s">
        <v>427</v>
      </c>
      <c r="I18" s="551"/>
      <c r="J18" s="552"/>
    </row>
    <row r="19" spans="1:16" s="32" customFormat="1" ht="17.25" customHeight="1">
      <c r="A19" s="155"/>
      <c r="B19" s="156"/>
      <c r="C19" s="152" t="s">
        <v>71</v>
      </c>
      <c r="D19" s="144">
        <v>0</v>
      </c>
      <c r="E19" s="144">
        <v>0</v>
      </c>
      <c r="F19" s="144">
        <f t="shared" si="0"/>
        <v>0</v>
      </c>
      <c r="G19" s="176">
        <v>0</v>
      </c>
      <c r="H19" s="562"/>
      <c r="I19" s="551"/>
      <c r="J19" s="552"/>
      <c r="K19" s="66"/>
      <c r="L19" s="66"/>
      <c r="M19" s="66"/>
      <c r="N19" s="66"/>
      <c r="O19" s="66"/>
      <c r="P19" s="66"/>
    </row>
    <row r="20" spans="1:16" s="32" customFormat="1" ht="17.25" customHeight="1">
      <c r="A20" s="155"/>
      <c r="B20" s="156"/>
      <c r="C20" s="157" t="s">
        <v>72</v>
      </c>
      <c r="D20" s="144">
        <v>0</v>
      </c>
      <c r="E20" s="144">
        <v>0</v>
      </c>
      <c r="F20" s="144">
        <f t="shared" si="0"/>
        <v>0</v>
      </c>
      <c r="G20" s="176">
        <v>0</v>
      </c>
      <c r="H20" s="562"/>
      <c r="I20" s="551"/>
      <c r="J20" s="552"/>
      <c r="K20" s="66"/>
      <c r="L20" s="66"/>
      <c r="M20" s="66"/>
      <c r="N20" s="66"/>
      <c r="O20" s="66"/>
      <c r="P20" s="66"/>
    </row>
    <row r="21" spans="1:16" ht="17.25" hidden="1" customHeight="1">
      <c r="A21" s="153" t="s">
        <v>73</v>
      </c>
      <c r="B21" s="154" t="s">
        <v>63</v>
      </c>
      <c r="C21" s="158"/>
      <c r="D21" s="177">
        <v>0</v>
      </c>
      <c r="E21" s="177">
        <v>0</v>
      </c>
      <c r="F21" s="177">
        <f t="shared" si="0"/>
        <v>0</v>
      </c>
      <c r="G21" s="178">
        <v>0</v>
      </c>
      <c r="H21" s="555"/>
      <c r="I21" s="556"/>
      <c r="J21" s="557"/>
    </row>
    <row r="22" spans="1:16" ht="17.25" hidden="1" customHeight="1">
      <c r="A22" s="150"/>
      <c r="B22" s="151" t="s">
        <v>74</v>
      </c>
      <c r="C22" s="151" t="s">
        <v>65</v>
      </c>
      <c r="D22" s="174">
        <v>0</v>
      </c>
      <c r="E22" s="174">
        <v>0</v>
      </c>
      <c r="F22" s="174">
        <f t="shared" si="0"/>
        <v>0</v>
      </c>
      <c r="G22" s="175">
        <v>0</v>
      </c>
      <c r="H22" s="558"/>
      <c r="I22" s="559"/>
      <c r="J22" s="560"/>
    </row>
    <row r="23" spans="1:16" ht="17.25" hidden="1" customHeight="1">
      <c r="A23" s="159"/>
      <c r="B23" s="160"/>
      <c r="C23" s="157" t="s">
        <v>75</v>
      </c>
      <c r="D23" s="144">
        <v>0</v>
      </c>
      <c r="E23" s="144">
        <v>0</v>
      </c>
      <c r="F23" s="144">
        <f t="shared" si="0"/>
        <v>0</v>
      </c>
      <c r="G23" s="176">
        <v>0</v>
      </c>
      <c r="H23" s="550"/>
      <c r="I23" s="551"/>
      <c r="J23" s="552"/>
    </row>
    <row r="24" spans="1:16" ht="17.25" hidden="1" customHeight="1">
      <c r="A24" s="150"/>
      <c r="B24" s="152"/>
      <c r="C24" s="152" t="s">
        <v>76</v>
      </c>
      <c r="D24" s="144">
        <v>0</v>
      </c>
      <c r="E24" s="144">
        <v>0</v>
      </c>
      <c r="F24" s="144">
        <f t="shared" si="0"/>
        <v>0</v>
      </c>
      <c r="G24" s="176">
        <v>0</v>
      </c>
      <c r="H24" s="550"/>
      <c r="I24" s="553"/>
      <c r="J24" s="554"/>
    </row>
    <row r="25" spans="1:16" ht="17.25" hidden="1" customHeight="1">
      <c r="A25" s="153" t="s">
        <v>77</v>
      </c>
      <c r="B25" s="154" t="s">
        <v>63</v>
      </c>
      <c r="C25" s="154"/>
      <c r="D25" s="177">
        <v>0</v>
      </c>
      <c r="E25" s="177">
        <v>0</v>
      </c>
      <c r="F25" s="177">
        <f t="shared" si="0"/>
        <v>0</v>
      </c>
      <c r="G25" s="178">
        <v>0</v>
      </c>
      <c r="H25" s="555"/>
      <c r="I25" s="556"/>
      <c r="J25" s="557"/>
    </row>
    <row r="26" spans="1:16" ht="17.25" hidden="1" customHeight="1">
      <c r="A26" s="150"/>
      <c r="B26" s="151" t="s">
        <v>77</v>
      </c>
      <c r="C26" s="151" t="s">
        <v>65</v>
      </c>
      <c r="D26" s="174">
        <v>0</v>
      </c>
      <c r="E26" s="174">
        <v>0</v>
      </c>
      <c r="F26" s="174">
        <f t="shared" si="0"/>
        <v>0</v>
      </c>
      <c r="G26" s="175">
        <v>0</v>
      </c>
      <c r="H26" s="558"/>
      <c r="I26" s="559"/>
      <c r="J26" s="560"/>
    </row>
    <row r="27" spans="1:16" ht="17.25" hidden="1" customHeight="1">
      <c r="A27" s="150"/>
      <c r="B27" s="152"/>
      <c r="C27" s="152" t="s">
        <v>78</v>
      </c>
      <c r="D27" s="144">
        <v>0</v>
      </c>
      <c r="E27" s="144">
        <v>0</v>
      </c>
      <c r="F27" s="144">
        <f t="shared" si="0"/>
        <v>0</v>
      </c>
      <c r="G27" s="176">
        <v>0</v>
      </c>
      <c r="H27" s="606"/>
      <c r="I27" s="607"/>
      <c r="J27" s="608"/>
    </row>
    <row r="28" spans="1:16" ht="17.25" customHeight="1">
      <c r="A28" s="153" t="s">
        <v>79</v>
      </c>
      <c r="B28" s="154" t="s">
        <v>63</v>
      </c>
      <c r="C28" s="154"/>
      <c r="D28" s="523">
        <f>D29</f>
        <v>34121263</v>
      </c>
      <c r="E28" s="177">
        <f>E29</f>
        <v>34121263</v>
      </c>
      <c r="F28" s="177">
        <f t="shared" si="0"/>
        <v>0</v>
      </c>
      <c r="G28" s="178">
        <f t="shared" si="1"/>
        <v>0</v>
      </c>
      <c r="H28" s="161"/>
      <c r="I28" s="162"/>
      <c r="J28" s="163"/>
    </row>
    <row r="29" spans="1:16" ht="17.25" customHeight="1">
      <c r="A29" s="150"/>
      <c r="B29" s="151" t="s">
        <v>79</v>
      </c>
      <c r="C29" s="151" t="s">
        <v>65</v>
      </c>
      <c r="D29" s="524">
        <f>SUM(D30:D32)</f>
        <v>34121263</v>
      </c>
      <c r="E29" s="174">
        <f>E30+E31+E32</f>
        <v>34121263</v>
      </c>
      <c r="F29" s="174">
        <f t="shared" si="0"/>
        <v>0</v>
      </c>
      <c r="G29" s="175">
        <f t="shared" si="1"/>
        <v>0</v>
      </c>
      <c r="H29" s="164"/>
      <c r="I29" s="165"/>
      <c r="J29" s="166"/>
    </row>
    <row r="30" spans="1:16" ht="17.25" customHeight="1">
      <c r="A30" s="150"/>
      <c r="B30" s="152"/>
      <c r="C30" s="152" t="s">
        <v>80</v>
      </c>
      <c r="D30" s="522">
        <v>8475283</v>
      </c>
      <c r="E30" s="144">
        <v>8475283</v>
      </c>
      <c r="F30" s="144">
        <f t="shared" si="0"/>
        <v>0</v>
      </c>
      <c r="G30" s="176">
        <v>0</v>
      </c>
      <c r="H30" s="606"/>
      <c r="I30" s="607"/>
      <c r="J30" s="608"/>
    </row>
    <row r="31" spans="1:16" ht="12.95" customHeight="1">
      <c r="A31" s="167"/>
      <c r="B31" s="157"/>
      <c r="C31" s="157" t="s">
        <v>81</v>
      </c>
      <c r="D31" s="522">
        <v>0</v>
      </c>
      <c r="E31" s="144"/>
      <c r="F31" s="144">
        <f t="shared" si="0"/>
        <v>0</v>
      </c>
      <c r="G31" s="176">
        <v>0</v>
      </c>
      <c r="H31" s="597"/>
      <c r="I31" s="598"/>
      <c r="J31" s="599"/>
    </row>
    <row r="32" spans="1:16" ht="12.95" customHeight="1">
      <c r="A32" s="167"/>
      <c r="B32" s="157"/>
      <c r="C32" s="157" t="s">
        <v>298</v>
      </c>
      <c r="D32" s="525">
        <v>25645980</v>
      </c>
      <c r="E32" s="144">
        <v>25645980</v>
      </c>
      <c r="F32" s="144">
        <f t="shared" si="0"/>
        <v>0</v>
      </c>
      <c r="G32" s="181">
        <f t="shared" si="1"/>
        <v>0</v>
      </c>
      <c r="H32" s="597"/>
      <c r="I32" s="598"/>
      <c r="J32" s="599"/>
    </row>
    <row r="33" spans="1:10" ht="12.95" customHeight="1">
      <c r="A33" s="168" t="s">
        <v>83</v>
      </c>
      <c r="B33" s="158" t="s">
        <v>63</v>
      </c>
      <c r="C33" s="158"/>
      <c r="D33" s="523">
        <f>D34</f>
        <v>81017</v>
      </c>
      <c r="E33" s="183">
        <f>E34</f>
        <v>25715</v>
      </c>
      <c r="F33" s="183">
        <f t="shared" si="0"/>
        <v>-55302</v>
      </c>
      <c r="G33" s="184">
        <f t="shared" si="1"/>
        <v>-68.25974795413309</v>
      </c>
      <c r="H33" s="609"/>
      <c r="I33" s="610"/>
      <c r="J33" s="611"/>
    </row>
    <row r="34" spans="1:10" ht="12.95" customHeight="1">
      <c r="A34" s="167"/>
      <c r="B34" s="169" t="s">
        <v>83</v>
      </c>
      <c r="C34" s="169" t="s">
        <v>65</v>
      </c>
      <c r="D34" s="524">
        <f>SUM(D35:D37)</f>
        <v>81017</v>
      </c>
      <c r="E34" s="186">
        <f>E35+E36+E37</f>
        <v>25715</v>
      </c>
      <c r="F34" s="186">
        <f t="shared" si="0"/>
        <v>-55302</v>
      </c>
      <c r="G34" s="187">
        <f t="shared" si="1"/>
        <v>-68.25974795413309</v>
      </c>
      <c r="H34" s="594"/>
      <c r="I34" s="595"/>
      <c r="J34" s="596"/>
    </row>
    <row r="35" spans="1:10" ht="12.95" customHeight="1">
      <c r="A35" s="167"/>
      <c r="B35" s="157"/>
      <c r="C35" s="157" t="s">
        <v>84</v>
      </c>
      <c r="D35" s="525"/>
      <c r="E35" s="144">
        <v>0</v>
      </c>
      <c r="F35" s="188">
        <f t="shared" si="0"/>
        <v>0</v>
      </c>
      <c r="G35" s="176">
        <v>0</v>
      </c>
      <c r="H35" s="597"/>
      <c r="I35" s="598"/>
      <c r="J35" s="599"/>
    </row>
    <row r="36" spans="1:10" ht="12.95" customHeight="1">
      <c r="A36" s="167"/>
      <c r="B36" s="157"/>
      <c r="C36" s="157" t="s">
        <v>85</v>
      </c>
      <c r="D36" s="525">
        <v>81017</v>
      </c>
      <c r="E36" s="144">
        <v>25715</v>
      </c>
      <c r="F36" s="188">
        <f t="shared" si="0"/>
        <v>-55302</v>
      </c>
      <c r="G36" s="181">
        <f t="shared" si="1"/>
        <v>-68.25974795413309</v>
      </c>
      <c r="H36" s="600" t="s">
        <v>428</v>
      </c>
      <c r="I36" s="601"/>
      <c r="J36" s="602"/>
    </row>
    <row r="37" spans="1:10" ht="12.95" customHeight="1">
      <c r="A37" s="170"/>
      <c r="B37" s="171"/>
      <c r="C37" s="171" t="s">
        <v>86</v>
      </c>
      <c r="D37" s="191">
        <v>0</v>
      </c>
      <c r="E37" s="191">
        <v>0</v>
      </c>
      <c r="F37" s="365">
        <f t="shared" si="0"/>
        <v>0</v>
      </c>
      <c r="G37" s="366">
        <v>0</v>
      </c>
      <c r="H37" s="603"/>
      <c r="I37" s="604"/>
      <c r="J37" s="605"/>
    </row>
  </sheetData>
  <mergeCells count="38">
    <mergeCell ref="H34:J34"/>
    <mergeCell ref="H35:J35"/>
    <mergeCell ref="H36:J36"/>
    <mergeCell ref="H37:J37"/>
    <mergeCell ref="H27:J27"/>
    <mergeCell ref="H30:J30"/>
    <mergeCell ref="H31:J31"/>
    <mergeCell ref="H32:J32"/>
    <mergeCell ref="H33:J33"/>
    <mergeCell ref="H11:J11"/>
    <mergeCell ref="H12:J12"/>
    <mergeCell ref="H13:J13"/>
    <mergeCell ref="H14:J14"/>
    <mergeCell ref="H8:J8"/>
    <mergeCell ref="A2:J2"/>
    <mergeCell ref="A6:C6"/>
    <mergeCell ref="E4:E5"/>
    <mergeCell ref="A4:C4"/>
    <mergeCell ref="D4:D5"/>
    <mergeCell ref="H4:J5"/>
    <mergeCell ref="H6:J6"/>
    <mergeCell ref="H7:J7"/>
    <mergeCell ref="G4:G5"/>
    <mergeCell ref="F4:F5"/>
    <mergeCell ref="H9:J9"/>
    <mergeCell ref="H10:J10"/>
    <mergeCell ref="H23:J23"/>
    <mergeCell ref="H24:J24"/>
    <mergeCell ref="H25:J25"/>
    <mergeCell ref="H26:J26"/>
    <mergeCell ref="H15:J15"/>
    <mergeCell ref="H16:J16"/>
    <mergeCell ref="H17:J17"/>
    <mergeCell ref="H18:J18"/>
    <mergeCell ref="H19:J19"/>
    <mergeCell ref="H20:J20"/>
    <mergeCell ref="H21:J21"/>
    <mergeCell ref="H22:J22"/>
  </mergeCells>
  <phoneticPr fontId="4" type="noConversion"/>
  <printOptions horizontalCentered="1"/>
  <pageMargins left="0.62992125984251968" right="0.3543307086614173" top="0.70866141732283461" bottom="0.39370078740157483" header="0.59055118110236215" footer="0.3543307086614173"/>
  <pageSetup paperSize="9" scale="8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204"/>
  <sheetViews>
    <sheetView view="pageBreakPreview" zoomScale="110" zoomScaleNormal="80" zoomScaleSheetLayoutView="110" workbookViewId="0">
      <selection activeCell="M7" sqref="M7"/>
    </sheetView>
  </sheetViews>
  <sheetFormatPr defaultRowHeight="12.95" customHeight="1"/>
  <cols>
    <col min="1" max="1" width="10" style="6" customWidth="1"/>
    <col min="2" max="2" width="10.375" style="6" customWidth="1"/>
    <col min="3" max="3" width="15" style="9" customWidth="1"/>
    <col min="4" max="4" width="14.5" style="8" customWidth="1"/>
    <col min="5" max="5" width="14.5" style="3" customWidth="1"/>
    <col min="6" max="6" width="14.5" style="7" customWidth="1"/>
    <col min="7" max="7" width="9" style="14" customWidth="1"/>
    <col min="8" max="8" width="7.5" style="14" customWidth="1"/>
    <col min="9" max="9" width="7.5" style="14" hidden="1" customWidth="1"/>
    <col min="10" max="10" width="7.5" style="14" customWidth="1"/>
    <col min="11" max="12" width="7.5" style="14" hidden="1" customWidth="1"/>
    <col min="13" max="13" width="20.375" style="25" customWidth="1"/>
    <col min="14" max="14" width="9.625" style="5" customWidth="1"/>
    <col min="15" max="15" width="9" style="5"/>
    <col min="16" max="17" width="4.75" style="5" customWidth="1"/>
    <col min="18" max="18" width="3.5" style="5" customWidth="1"/>
    <col min="19" max="19" width="3.75" style="5" customWidth="1"/>
    <col min="20" max="20" width="5.75" style="5" customWidth="1"/>
    <col min="21" max="21" width="6.625" style="5" customWidth="1"/>
    <col min="22" max="22" width="20.25" style="5" customWidth="1"/>
    <col min="23" max="23" width="14.375" style="16" bestFit="1" customWidth="1"/>
    <col min="24" max="24" width="16.875" style="16" customWidth="1"/>
    <col min="25" max="25" width="9" style="16"/>
    <col min="26" max="16384" width="9" style="1"/>
  </cols>
  <sheetData>
    <row r="1" spans="1:22" ht="12" customHeight="1"/>
    <row r="2" spans="1:22" ht="19.5" customHeight="1">
      <c r="A2" s="618" t="s">
        <v>417</v>
      </c>
      <c r="B2" s="618"/>
      <c r="C2" s="618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618"/>
      <c r="R2" s="618"/>
      <c r="S2" s="618"/>
      <c r="T2" s="618"/>
      <c r="U2" s="618"/>
      <c r="V2" s="619"/>
    </row>
    <row r="3" spans="1:22" ht="15.75" customHeight="1">
      <c r="A3" s="109"/>
      <c r="B3" s="109"/>
      <c r="C3" s="110"/>
      <c r="D3" s="111"/>
      <c r="E3" s="109"/>
      <c r="F3" s="112"/>
      <c r="G3" s="113"/>
      <c r="H3" s="113"/>
      <c r="I3" s="113"/>
      <c r="J3" s="113"/>
      <c r="K3" s="113"/>
      <c r="L3" s="113"/>
      <c r="M3" s="114"/>
      <c r="N3" s="104"/>
      <c r="O3" s="115"/>
      <c r="P3" s="115"/>
      <c r="Q3" s="115"/>
      <c r="R3" s="115"/>
      <c r="S3" s="115"/>
      <c r="T3" s="115"/>
      <c r="U3" s="115"/>
      <c r="V3" s="116" t="s">
        <v>12</v>
      </c>
    </row>
    <row r="4" spans="1:22" ht="18.75" customHeight="1">
      <c r="A4" s="620" t="s">
        <v>0</v>
      </c>
      <c r="B4" s="621"/>
      <c r="C4" s="621"/>
      <c r="D4" s="533" t="s">
        <v>429</v>
      </c>
      <c r="E4" s="533" t="s">
        <v>430</v>
      </c>
      <c r="F4" s="622" t="s">
        <v>39</v>
      </c>
      <c r="G4" s="624" t="s">
        <v>38</v>
      </c>
      <c r="H4" s="614" t="s">
        <v>55</v>
      </c>
      <c r="I4" s="614"/>
      <c r="J4" s="614"/>
      <c r="K4" s="614"/>
      <c r="L4" s="614"/>
      <c r="M4" s="626" t="s">
        <v>9</v>
      </c>
      <c r="N4" s="627"/>
      <c r="O4" s="627"/>
      <c r="P4" s="627"/>
      <c r="Q4" s="627"/>
      <c r="R4" s="627"/>
      <c r="S4" s="627"/>
      <c r="T4" s="627"/>
      <c r="U4" s="627"/>
      <c r="V4" s="628"/>
    </row>
    <row r="5" spans="1:22" ht="17.25" customHeight="1" thickBot="1">
      <c r="A5" s="13" t="s">
        <v>1</v>
      </c>
      <c r="B5" s="11" t="s">
        <v>2</v>
      </c>
      <c r="C5" s="12" t="s">
        <v>3</v>
      </c>
      <c r="D5" s="534"/>
      <c r="E5" s="534"/>
      <c r="F5" s="623"/>
      <c r="G5" s="625"/>
      <c r="H5" s="123" t="s">
        <v>56</v>
      </c>
      <c r="I5" s="124" t="s">
        <v>57</v>
      </c>
      <c r="J5" s="123" t="s">
        <v>58</v>
      </c>
      <c r="K5" s="123" t="s">
        <v>127</v>
      </c>
      <c r="L5" s="123"/>
      <c r="M5" s="629"/>
      <c r="N5" s="630"/>
      <c r="O5" s="630"/>
      <c r="P5" s="630"/>
      <c r="Q5" s="630"/>
      <c r="R5" s="630"/>
      <c r="S5" s="630"/>
      <c r="T5" s="630"/>
      <c r="U5" s="630"/>
      <c r="V5" s="631"/>
    </row>
    <row r="6" spans="1:22" ht="17.25" customHeight="1" thickTop="1" thickBot="1">
      <c r="A6" s="612" t="s">
        <v>4</v>
      </c>
      <c r="B6" s="613"/>
      <c r="C6" s="613"/>
      <c r="D6" s="226">
        <v>158194000</v>
      </c>
      <c r="E6" s="146">
        <f>SUM(E7,E130,E148,E197,E200,E204)</f>
        <v>152254478</v>
      </c>
      <c r="F6" s="145">
        <f>E6-D6</f>
        <v>-5939522</v>
      </c>
      <c r="G6" s="509">
        <f>F6/D6*100</f>
        <v>-3.7545810839854865</v>
      </c>
      <c r="H6" s="508">
        <f>SUM(H7,H130,H148,H197,H200,H204)</f>
        <v>126527870</v>
      </c>
      <c r="I6" s="393">
        <f>SUM(I7,I130,I148,I197,I200)</f>
        <v>0</v>
      </c>
      <c r="J6" s="393">
        <f>SUM(J7,J130,J148,J197,J200,J204)</f>
        <v>25726608</v>
      </c>
      <c r="K6" s="508">
        <f>SUM(K7,K130,K148,K197,K200)</f>
        <v>0</v>
      </c>
      <c r="L6" s="393"/>
      <c r="M6" s="204"/>
      <c r="N6" s="125"/>
      <c r="O6" s="125"/>
      <c r="P6" s="125"/>
      <c r="Q6" s="125"/>
      <c r="R6" s="125"/>
      <c r="S6" s="125"/>
      <c r="T6" s="125"/>
      <c r="U6" s="125"/>
      <c r="V6" s="205">
        <f>V7+V130+V148+V197+V200+V204</f>
        <v>152254478</v>
      </c>
    </row>
    <row r="7" spans="1:22" ht="17.25" customHeight="1" thickTop="1">
      <c r="A7" s="192" t="s">
        <v>87</v>
      </c>
      <c r="B7" s="193" t="s">
        <v>63</v>
      </c>
      <c r="C7" s="193"/>
      <c r="D7" s="206">
        <v>104075003</v>
      </c>
      <c r="E7" s="206">
        <f t="shared" ref="E7:E8" si="0">SUM(H7:K7)</f>
        <v>83946510</v>
      </c>
      <c r="F7" s="206">
        <f>E7-D7</f>
        <v>-20128493</v>
      </c>
      <c r="G7" s="207">
        <f t="shared" ref="G7:G200" si="1">F7/D7*100</f>
        <v>-19.340372250577786</v>
      </c>
      <c r="H7" s="208">
        <f>H8+H87+H96</f>
        <v>81574890</v>
      </c>
      <c r="I7" s="208">
        <f>I8+I87+I96</f>
        <v>0</v>
      </c>
      <c r="J7" s="208">
        <f>J8+J87+J96</f>
        <v>2371620</v>
      </c>
      <c r="K7" s="208">
        <f>K8+K87+K96</f>
        <v>0</v>
      </c>
      <c r="L7" s="316"/>
      <c r="M7" s="317"/>
      <c r="N7" s="318"/>
      <c r="O7" s="318"/>
      <c r="P7" s="318"/>
      <c r="Q7" s="318"/>
      <c r="R7" s="318"/>
      <c r="S7" s="318"/>
      <c r="T7" s="318"/>
      <c r="U7" s="318"/>
      <c r="V7" s="319">
        <f>V8+V87+V96</f>
        <v>83946510</v>
      </c>
    </row>
    <row r="8" spans="1:22" ht="17.25" customHeight="1">
      <c r="A8" s="121"/>
      <c r="B8" s="194" t="s">
        <v>88</v>
      </c>
      <c r="C8" s="194" t="s">
        <v>65</v>
      </c>
      <c r="D8" s="209">
        <v>93149720</v>
      </c>
      <c r="E8" s="209">
        <f t="shared" si="0"/>
        <v>78764890</v>
      </c>
      <c r="F8" s="209">
        <f>E8-D8</f>
        <v>-14384830</v>
      </c>
      <c r="G8" s="210">
        <f t="shared" si="1"/>
        <v>-15.44269805641928</v>
      </c>
      <c r="H8" s="211">
        <f>SUM(H9:H83)</f>
        <v>78764890</v>
      </c>
      <c r="I8" s="211">
        <f>SUM(I9:I83)</f>
        <v>0</v>
      </c>
      <c r="J8" s="211">
        <f>SUM(J9:J83)</f>
        <v>0</v>
      </c>
      <c r="K8" s="211">
        <f>SUM(K9:K83)</f>
        <v>0</v>
      </c>
      <c r="L8" s="29"/>
      <c r="M8" s="320"/>
      <c r="N8" s="321"/>
      <c r="O8" s="321"/>
      <c r="P8" s="321"/>
      <c r="Q8" s="321"/>
      <c r="R8" s="321"/>
      <c r="S8" s="321"/>
      <c r="T8" s="321"/>
      <c r="U8" s="321"/>
      <c r="V8" s="322">
        <f>SUM(V9,V44,V46,V74,V77,V83)</f>
        <v>78764890</v>
      </c>
    </row>
    <row r="9" spans="1:22" ht="17.25" customHeight="1">
      <c r="A9" s="121"/>
      <c r="B9" s="122"/>
      <c r="C9" s="122" t="s">
        <v>89</v>
      </c>
      <c r="D9" s="212">
        <v>62246400</v>
      </c>
      <c r="E9" s="212">
        <f>SUM(H9:K9)</f>
        <v>54074400</v>
      </c>
      <c r="F9" s="212">
        <f>E9-D9</f>
        <v>-8172000</v>
      </c>
      <c r="G9" s="213">
        <f t="shared" si="1"/>
        <v>-13.12847008019741</v>
      </c>
      <c r="H9" s="15">
        <v>54074400</v>
      </c>
      <c r="I9" s="15"/>
      <c r="J9" s="15"/>
      <c r="K9" s="15"/>
      <c r="L9" s="15"/>
      <c r="M9" s="323" t="s">
        <v>128</v>
      </c>
      <c r="N9" s="324"/>
      <c r="O9" s="325"/>
      <c r="P9" s="324"/>
      <c r="Q9" s="326"/>
      <c r="R9" s="324"/>
      <c r="S9" s="327"/>
      <c r="T9" s="324"/>
      <c r="U9" s="324"/>
      <c r="V9" s="328">
        <f>SUM(V10:V43)</f>
        <v>54074400</v>
      </c>
    </row>
    <row r="10" spans="1:22" ht="17.25" hidden="1" customHeight="1">
      <c r="A10" s="121"/>
      <c r="B10" s="122"/>
      <c r="C10" s="122"/>
      <c r="D10" s="212"/>
      <c r="E10" s="212">
        <f t="shared" ref="E10:E72" si="2">SUM(H10:K10)</f>
        <v>0</v>
      </c>
      <c r="F10" s="212"/>
      <c r="G10" s="213"/>
      <c r="H10" s="15"/>
      <c r="I10" s="15"/>
      <c r="J10" s="15"/>
      <c r="K10" s="15"/>
      <c r="L10" s="15"/>
      <c r="M10" s="323" t="s">
        <v>129</v>
      </c>
      <c r="N10" s="324" t="s">
        <v>130</v>
      </c>
      <c r="O10" s="325">
        <v>0</v>
      </c>
      <c r="P10" s="324" t="s">
        <v>131</v>
      </c>
      <c r="Q10" s="326">
        <v>12</v>
      </c>
      <c r="R10" s="324" t="s">
        <v>131</v>
      </c>
      <c r="S10" s="327">
        <v>1</v>
      </c>
      <c r="T10" s="324" t="s">
        <v>132</v>
      </c>
      <c r="U10" s="324"/>
      <c r="V10" s="329">
        <f>O10*Q10*S10</f>
        <v>0</v>
      </c>
    </row>
    <row r="11" spans="1:22" ht="17.25" hidden="1" customHeight="1">
      <c r="A11" s="121"/>
      <c r="B11" s="122"/>
      <c r="C11" s="122"/>
      <c r="D11" s="212"/>
      <c r="E11" s="212">
        <f t="shared" si="2"/>
        <v>0</v>
      </c>
      <c r="F11" s="212"/>
      <c r="G11" s="213"/>
      <c r="H11" s="15"/>
      <c r="I11" s="15"/>
      <c r="J11" s="15"/>
      <c r="K11" s="15"/>
      <c r="L11" s="29"/>
      <c r="M11" s="323" t="s">
        <v>133</v>
      </c>
      <c r="N11" s="324" t="s">
        <v>134</v>
      </c>
      <c r="O11" s="325">
        <v>0</v>
      </c>
      <c r="P11" s="324" t="s">
        <v>131</v>
      </c>
      <c r="Q11" s="326">
        <v>4</v>
      </c>
      <c r="R11" s="324" t="s">
        <v>131</v>
      </c>
      <c r="S11" s="327">
        <v>1</v>
      </c>
      <c r="T11" s="324" t="s">
        <v>132</v>
      </c>
      <c r="U11" s="324"/>
      <c r="V11" s="329">
        <f t="shared" ref="V11:V45" si="3">O11*Q11*S11</f>
        <v>0</v>
      </c>
    </row>
    <row r="12" spans="1:22" ht="17.25" hidden="1" customHeight="1">
      <c r="A12" s="121"/>
      <c r="B12" s="122"/>
      <c r="C12" s="122"/>
      <c r="D12" s="212"/>
      <c r="E12" s="212">
        <f t="shared" si="2"/>
        <v>0</v>
      </c>
      <c r="F12" s="212"/>
      <c r="G12" s="213"/>
      <c r="H12" s="15"/>
      <c r="I12" s="15"/>
      <c r="J12" s="15"/>
      <c r="K12" s="15"/>
      <c r="L12" s="29"/>
      <c r="M12" s="323"/>
      <c r="N12" s="324"/>
      <c r="O12" s="325">
        <v>0</v>
      </c>
      <c r="P12" s="324" t="s">
        <v>131</v>
      </c>
      <c r="Q12" s="326">
        <v>8</v>
      </c>
      <c r="R12" s="324" t="s">
        <v>131</v>
      </c>
      <c r="S12" s="327">
        <v>1</v>
      </c>
      <c r="T12" s="324" t="s">
        <v>132</v>
      </c>
      <c r="U12" s="324"/>
      <c r="V12" s="329">
        <f t="shared" si="3"/>
        <v>0</v>
      </c>
    </row>
    <row r="13" spans="1:22" ht="17.25" hidden="1" customHeight="1">
      <c r="A13" s="121"/>
      <c r="B13" s="122"/>
      <c r="C13" s="122"/>
      <c r="D13" s="212"/>
      <c r="E13" s="212">
        <f t="shared" si="2"/>
        <v>0</v>
      </c>
      <c r="F13" s="212"/>
      <c r="G13" s="213"/>
      <c r="H13" s="15"/>
      <c r="I13" s="15"/>
      <c r="J13" s="15"/>
      <c r="K13" s="15"/>
      <c r="L13" s="29"/>
      <c r="M13" s="323" t="s">
        <v>135</v>
      </c>
      <c r="N13" s="324" t="s">
        <v>163</v>
      </c>
      <c r="O13" s="325">
        <v>0</v>
      </c>
      <c r="P13" s="324" t="s">
        <v>131</v>
      </c>
      <c r="Q13" s="326">
        <v>12</v>
      </c>
      <c r="R13" s="324" t="s">
        <v>131</v>
      </c>
      <c r="S13" s="327">
        <v>1</v>
      </c>
      <c r="T13" s="324" t="s">
        <v>132</v>
      </c>
      <c r="U13" s="324"/>
      <c r="V13" s="329">
        <f>O13*Q13*S13</f>
        <v>0</v>
      </c>
    </row>
    <row r="14" spans="1:22" ht="17.25" hidden="1" customHeight="1">
      <c r="A14" s="121"/>
      <c r="B14" s="122"/>
      <c r="C14" s="122"/>
      <c r="D14" s="212"/>
      <c r="E14" s="212">
        <f t="shared" si="2"/>
        <v>0</v>
      </c>
      <c r="F14" s="212"/>
      <c r="G14" s="213"/>
      <c r="H14" s="15"/>
      <c r="I14" s="15"/>
      <c r="J14" s="15"/>
      <c r="K14" s="15"/>
      <c r="L14" s="29"/>
      <c r="M14" s="323"/>
      <c r="N14" s="324"/>
      <c r="O14" s="325"/>
      <c r="P14" s="324"/>
      <c r="Q14" s="326"/>
      <c r="R14" s="324"/>
      <c r="S14" s="327"/>
      <c r="T14" s="324"/>
      <c r="U14" s="324"/>
      <c r="V14" s="329"/>
    </row>
    <row r="15" spans="1:22" ht="17.25" customHeight="1">
      <c r="A15" s="121"/>
      <c r="B15" s="122"/>
      <c r="C15" s="122"/>
      <c r="D15" s="212"/>
      <c r="E15" s="212">
        <f t="shared" si="2"/>
        <v>0</v>
      </c>
      <c r="F15" s="212"/>
      <c r="G15" s="213"/>
      <c r="H15" s="15"/>
      <c r="I15" s="15"/>
      <c r="J15" s="15"/>
      <c r="K15" s="15"/>
      <c r="L15" s="29"/>
      <c r="M15" s="323" t="s">
        <v>438</v>
      </c>
      <c r="N15" s="324"/>
      <c r="O15" s="325">
        <v>2912900</v>
      </c>
      <c r="P15" s="324" t="s">
        <v>131</v>
      </c>
      <c r="Q15" s="326">
        <v>11</v>
      </c>
      <c r="R15" s="324" t="s">
        <v>131</v>
      </c>
      <c r="S15" s="327">
        <v>1</v>
      </c>
      <c r="T15" s="324" t="s">
        <v>132</v>
      </c>
      <c r="U15" s="324"/>
      <c r="V15" s="329">
        <f t="shared" si="3"/>
        <v>32041900</v>
      </c>
    </row>
    <row r="16" spans="1:22" ht="17.25" customHeight="1">
      <c r="A16" s="121"/>
      <c r="B16" s="122"/>
      <c r="C16" s="122"/>
      <c r="D16" s="212"/>
      <c r="E16" s="212">
        <f t="shared" si="2"/>
        <v>0</v>
      </c>
      <c r="F16" s="212"/>
      <c r="G16" s="213"/>
      <c r="H16" s="15"/>
      <c r="I16" s="15"/>
      <c r="J16" s="15"/>
      <c r="K16" s="15"/>
      <c r="L16" s="29"/>
      <c r="M16" s="323"/>
      <c r="N16" s="324"/>
      <c r="O16" s="325">
        <v>3020900</v>
      </c>
      <c r="P16" s="324" t="s">
        <v>131</v>
      </c>
      <c r="Q16" s="326">
        <v>1</v>
      </c>
      <c r="R16" s="324" t="s">
        <v>131</v>
      </c>
      <c r="S16" s="327">
        <v>1</v>
      </c>
      <c r="T16" s="324" t="s">
        <v>132</v>
      </c>
      <c r="U16" s="324"/>
      <c r="V16" s="329">
        <f t="shared" si="3"/>
        <v>3020900</v>
      </c>
    </row>
    <row r="17" spans="1:22" ht="17.25" customHeight="1">
      <c r="A17" s="121"/>
      <c r="B17" s="122"/>
      <c r="C17" s="122"/>
      <c r="D17" s="212"/>
      <c r="E17" s="212">
        <f t="shared" si="2"/>
        <v>0</v>
      </c>
      <c r="F17" s="212"/>
      <c r="G17" s="213"/>
      <c r="H17" s="15"/>
      <c r="I17" s="15"/>
      <c r="J17" s="15"/>
      <c r="K17" s="15"/>
      <c r="L17" s="29"/>
      <c r="M17" s="323" t="s">
        <v>439</v>
      </c>
      <c r="N17" s="324"/>
      <c r="O17" s="325">
        <v>2112400</v>
      </c>
      <c r="P17" s="324" t="s">
        <v>131</v>
      </c>
      <c r="Q17" s="326">
        <v>9</v>
      </c>
      <c r="R17" s="324" t="s">
        <v>131</v>
      </c>
      <c r="S17" s="327">
        <v>1</v>
      </c>
      <c r="T17" s="324" t="s">
        <v>132</v>
      </c>
      <c r="U17" s="324"/>
      <c r="V17" s="329">
        <f>O17*Q17*S17</f>
        <v>19011600</v>
      </c>
    </row>
    <row r="18" spans="1:22" ht="17.25" hidden="1" customHeight="1">
      <c r="A18" s="121"/>
      <c r="B18" s="122"/>
      <c r="C18" s="122"/>
      <c r="D18" s="212"/>
      <c r="E18" s="212">
        <f t="shared" si="2"/>
        <v>0</v>
      </c>
      <c r="F18" s="212"/>
      <c r="G18" s="213"/>
      <c r="H18" s="15"/>
      <c r="I18" s="15"/>
      <c r="J18" s="15"/>
      <c r="K18" s="15"/>
      <c r="L18" s="29"/>
      <c r="M18" s="323"/>
      <c r="N18" s="324"/>
      <c r="O18" s="325">
        <v>0</v>
      </c>
      <c r="P18" s="324" t="s">
        <v>131</v>
      </c>
      <c r="Q18" s="326">
        <v>1</v>
      </c>
      <c r="R18" s="324" t="s">
        <v>131</v>
      </c>
      <c r="S18" s="327">
        <v>1</v>
      </c>
      <c r="T18" s="324" t="s">
        <v>132</v>
      </c>
      <c r="U18" s="324"/>
      <c r="V18" s="329">
        <f>O18*Q18*S18</f>
        <v>0</v>
      </c>
    </row>
    <row r="19" spans="1:22" ht="17.25" hidden="1" customHeight="1">
      <c r="A19" s="121"/>
      <c r="B19" s="122"/>
      <c r="C19" s="122"/>
      <c r="D19" s="212"/>
      <c r="E19" s="212">
        <f t="shared" si="2"/>
        <v>0</v>
      </c>
      <c r="F19" s="212"/>
      <c r="G19" s="213"/>
      <c r="H19" s="214"/>
      <c r="I19" s="15"/>
      <c r="J19" s="15"/>
      <c r="K19" s="15"/>
      <c r="L19" s="29"/>
      <c r="M19" s="323" t="s">
        <v>133</v>
      </c>
      <c r="N19" s="324" t="s">
        <v>136</v>
      </c>
      <c r="O19" s="325">
        <v>0</v>
      </c>
      <c r="P19" s="324" t="s">
        <v>131</v>
      </c>
      <c r="Q19" s="326">
        <v>-7</v>
      </c>
      <c r="R19" s="324" t="s">
        <v>131</v>
      </c>
      <c r="S19" s="327">
        <v>1</v>
      </c>
      <c r="T19" s="324" t="s">
        <v>132</v>
      </c>
      <c r="U19" s="324"/>
      <c r="V19" s="329">
        <f t="shared" si="3"/>
        <v>0</v>
      </c>
    </row>
    <row r="20" spans="1:22" ht="17.25" hidden="1" customHeight="1">
      <c r="A20" s="121"/>
      <c r="B20" s="122"/>
      <c r="C20" s="122"/>
      <c r="D20" s="212"/>
      <c r="E20" s="212">
        <f t="shared" si="2"/>
        <v>0</v>
      </c>
      <c r="F20" s="212"/>
      <c r="G20" s="213"/>
      <c r="H20" s="15"/>
      <c r="I20" s="15"/>
      <c r="J20" s="15"/>
      <c r="K20" s="15"/>
      <c r="L20" s="29"/>
      <c r="M20" s="323"/>
      <c r="N20" s="324"/>
      <c r="O20" s="325">
        <v>0</v>
      </c>
      <c r="P20" s="324" t="s">
        <v>131</v>
      </c>
      <c r="Q20" s="326">
        <v>-12</v>
      </c>
      <c r="R20" s="324" t="s">
        <v>131</v>
      </c>
      <c r="S20" s="327">
        <v>1</v>
      </c>
      <c r="T20" s="324" t="s">
        <v>132</v>
      </c>
      <c r="U20" s="324"/>
      <c r="V20" s="329">
        <f t="shared" si="3"/>
        <v>0</v>
      </c>
    </row>
    <row r="21" spans="1:22" ht="17.25" hidden="1" customHeight="1">
      <c r="A21" s="121"/>
      <c r="B21" s="122"/>
      <c r="C21" s="122"/>
      <c r="D21" s="212"/>
      <c r="E21" s="212">
        <f t="shared" si="2"/>
        <v>0</v>
      </c>
      <c r="F21" s="212"/>
      <c r="G21" s="213"/>
      <c r="H21" s="15"/>
      <c r="I21" s="15"/>
      <c r="J21" s="15"/>
      <c r="K21" s="15"/>
      <c r="L21" s="29"/>
      <c r="M21" s="323" t="s">
        <v>143</v>
      </c>
      <c r="N21" s="324" t="s">
        <v>258</v>
      </c>
      <c r="O21" s="325">
        <v>0</v>
      </c>
      <c r="P21" s="324" t="s">
        <v>131</v>
      </c>
      <c r="Q21" s="326">
        <v>-17</v>
      </c>
      <c r="R21" s="324" t="s">
        <v>131</v>
      </c>
      <c r="S21" s="327">
        <v>1</v>
      </c>
      <c r="T21" s="324" t="s">
        <v>132</v>
      </c>
      <c r="U21" s="324"/>
      <c r="V21" s="329">
        <f>O21*Q21*S21</f>
        <v>0</v>
      </c>
    </row>
    <row r="22" spans="1:22" ht="17.25" hidden="1" customHeight="1">
      <c r="A22" s="121"/>
      <c r="B22" s="122"/>
      <c r="C22" s="122"/>
      <c r="D22" s="212"/>
      <c r="E22" s="212">
        <f t="shared" si="2"/>
        <v>0</v>
      </c>
      <c r="F22" s="212"/>
      <c r="G22" s="213"/>
      <c r="H22" s="15"/>
      <c r="I22" s="15"/>
      <c r="J22" s="15"/>
      <c r="K22" s="15"/>
      <c r="L22" s="29"/>
      <c r="M22" s="323"/>
      <c r="N22" s="324"/>
      <c r="O22" s="325"/>
      <c r="P22" s="324" t="s">
        <v>131</v>
      </c>
      <c r="Q22" s="326">
        <v>-22</v>
      </c>
      <c r="R22" s="324"/>
      <c r="S22" s="327"/>
      <c r="T22" s="324"/>
      <c r="U22" s="324"/>
      <c r="V22" s="329"/>
    </row>
    <row r="23" spans="1:22" ht="17.25" hidden="1" customHeight="1">
      <c r="A23" s="121"/>
      <c r="B23" s="122"/>
      <c r="C23" s="122"/>
      <c r="D23" s="212"/>
      <c r="E23" s="212">
        <f t="shared" si="2"/>
        <v>0</v>
      </c>
      <c r="F23" s="212"/>
      <c r="G23" s="213"/>
      <c r="H23" s="15"/>
      <c r="I23" s="15"/>
      <c r="J23" s="15"/>
      <c r="K23" s="15"/>
      <c r="L23" s="29"/>
      <c r="M23" s="323" t="s">
        <v>133</v>
      </c>
      <c r="N23" s="324" t="s">
        <v>137</v>
      </c>
      <c r="O23" s="325">
        <v>0</v>
      </c>
      <c r="P23" s="324" t="s">
        <v>131</v>
      </c>
      <c r="Q23" s="326">
        <v>-27</v>
      </c>
      <c r="R23" s="324" t="s">
        <v>131</v>
      </c>
      <c r="S23" s="327">
        <v>1</v>
      </c>
      <c r="T23" s="324" t="s">
        <v>132</v>
      </c>
      <c r="U23" s="324"/>
      <c r="V23" s="329">
        <f t="shared" si="3"/>
        <v>0</v>
      </c>
    </row>
    <row r="24" spans="1:22" ht="17.25" hidden="1" customHeight="1">
      <c r="A24" s="121"/>
      <c r="B24" s="122"/>
      <c r="C24" s="122"/>
      <c r="D24" s="212"/>
      <c r="E24" s="212">
        <f t="shared" si="2"/>
        <v>0</v>
      </c>
      <c r="F24" s="212"/>
      <c r="G24" s="213"/>
      <c r="H24" s="15"/>
      <c r="I24" s="15"/>
      <c r="J24" s="15"/>
      <c r="K24" s="15"/>
      <c r="L24" s="29"/>
      <c r="M24" s="323"/>
      <c r="N24" s="324"/>
      <c r="O24" s="325">
        <v>0</v>
      </c>
      <c r="P24" s="324" t="s">
        <v>131</v>
      </c>
      <c r="Q24" s="326">
        <v>-32</v>
      </c>
      <c r="R24" s="324" t="s">
        <v>131</v>
      </c>
      <c r="S24" s="327">
        <v>1</v>
      </c>
      <c r="T24" s="324" t="s">
        <v>132</v>
      </c>
      <c r="U24" s="324"/>
      <c r="V24" s="329">
        <f t="shared" si="3"/>
        <v>0</v>
      </c>
    </row>
    <row r="25" spans="1:22" ht="17.25" hidden="1" customHeight="1">
      <c r="A25" s="121"/>
      <c r="B25" s="122"/>
      <c r="C25" s="122"/>
      <c r="D25" s="212"/>
      <c r="E25" s="212">
        <f t="shared" si="2"/>
        <v>0</v>
      </c>
      <c r="F25" s="212"/>
      <c r="G25" s="213"/>
      <c r="H25" s="15"/>
      <c r="I25" s="15"/>
      <c r="J25" s="15"/>
      <c r="K25" s="15"/>
      <c r="L25" s="29"/>
      <c r="M25" s="323" t="s">
        <v>135</v>
      </c>
      <c r="N25" s="324" t="s">
        <v>259</v>
      </c>
      <c r="O25" s="325">
        <v>0</v>
      </c>
      <c r="P25" s="324" t="s">
        <v>131</v>
      </c>
      <c r="Q25" s="326">
        <v>-37</v>
      </c>
      <c r="R25" s="324" t="s">
        <v>131</v>
      </c>
      <c r="S25" s="327">
        <v>1</v>
      </c>
      <c r="T25" s="324" t="s">
        <v>132</v>
      </c>
      <c r="U25" s="324"/>
      <c r="V25" s="329">
        <f>O25*Q25*S25</f>
        <v>0</v>
      </c>
    </row>
    <row r="26" spans="1:22" ht="17.25" hidden="1" customHeight="1">
      <c r="A26" s="121"/>
      <c r="B26" s="122"/>
      <c r="C26" s="122"/>
      <c r="D26" s="212"/>
      <c r="E26" s="212">
        <f t="shared" si="2"/>
        <v>0</v>
      </c>
      <c r="F26" s="212"/>
      <c r="G26" s="213"/>
      <c r="H26" s="15"/>
      <c r="I26" s="15"/>
      <c r="J26" s="15"/>
      <c r="K26" s="15"/>
      <c r="L26" s="29"/>
      <c r="M26" s="323"/>
      <c r="N26" s="324"/>
      <c r="O26" s="325"/>
      <c r="P26" s="324" t="s">
        <v>131</v>
      </c>
      <c r="Q26" s="326">
        <v>-42</v>
      </c>
      <c r="R26" s="324"/>
      <c r="S26" s="327"/>
      <c r="T26" s="324"/>
      <c r="U26" s="324"/>
      <c r="V26" s="329"/>
    </row>
    <row r="27" spans="1:22" ht="17.25" hidden="1" customHeight="1">
      <c r="A27" s="121"/>
      <c r="B27" s="122"/>
      <c r="C27" s="122"/>
      <c r="D27" s="212"/>
      <c r="E27" s="212">
        <f t="shared" si="2"/>
        <v>0</v>
      </c>
      <c r="F27" s="212"/>
      <c r="G27" s="213"/>
      <c r="H27" s="15"/>
      <c r="I27" s="15"/>
      <c r="J27" s="15"/>
      <c r="K27" s="15"/>
      <c r="L27" s="29"/>
      <c r="M27" s="323" t="s">
        <v>133</v>
      </c>
      <c r="N27" s="324" t="s">
        <v>138</v>
      </c>
      <c r="O27" s="325">
        <v>0</v>
      </c>
      <c r="P27" s="324" t="s">
        <v>131</v>
      </c>
      <c r="Q27" s="326">
        <v>-47</v>
      </c>
      <c r="R27" s="324" t="s">
        <v>131</v>
      </c>
      <c r="S27" s="327">
        <v>1</v>
      </c>
      <c r="T27" s="324" t="s">
        <v>132</v>
      </c>
      <c r="U27" s="324"/>
      <c r="V27" s="329">
        <f t="shared" si="3"/>
        <v>0</v>
      </c>
    </row>
    <row r="28" spans="1:22" ht="17.25" hidden="1" customHeight="1">
      <c r="A28" s="121"/>
      <c r="B28" s="122"/>
      <c r="C28" s="122"/>
      <c r="D28" s="212"/>
      <c r="E28" s="212">
        <f t="shared" si="2"/>
        <v>0</v>
      </c>
      <c r="F28" s="212"/>
      <c r="G28" s="213"/>
      <c r="H28" s="15"/>
      <c r="I28" s="15"/>
      <c r="J28" s="15"/>
      <c r="K28" s="15"/>
      <c r="L28" s="29"/>
      <c r="M28" s="323"/>
      <c r="N28" s="324"/>
      <c r="O28" s="325">
        <v>0</v>
      </c>
      <c r="P28" s="324" t="s">
        <v>131</v>
      </c>
      <c r="Q28" s="326">
        <v>-52</v>
      </c>
      <c r="R28" s="324" t="s">
        <v>131</v>
      </c>
      <c r="S28" s="327">
        <v>1</v>
      </c>
      <c r="T28" s="324" t="s">
        <v>132</v>
      </c>
      <c r="U28" s="324"/>
      <c r="V28" s="329">
        <f t="shared" si="3"/>
        <v>0</v>
      </c>
    </row>
    <row r="29" spans="1:22" ht="17.25" hidden="1" customHeight="1">
      <c r="A29" s="121"/>
      <c r="B29" s="122"/>
      <c r="C29" s="122"/>
      <c r="D29" s="212"/>
      <c r="E29" s="212">
        <f t="shared" si="2"/>
        <v>0</v>
      </c>
      <c r="F29" s="212"/>
      <c r="G29" s="213"/>
      <c r="H29" s="15"/>
      <c r="I29" s="15"/>
      <c r="J29" s="15"/>
      <c r="K29" s="15"/>
      <c r="L29" s="29"/>
      <c r="M29" s="323" t="s">
        <v>135</v>
      </c>
      <c r="N29" s="324" t="s">
        <v>139</v>
      </c>
      <c r="O29" s="325">
        <v>0</v>
      </c>
      <c r="P29" s="324" t="s">
        <v>131</v>
      </c>
      <c r="Q29" s="326">
        <v>-57</v>
      </c>
      <c r="R29" s="324" t="s">
        <v>131</v>
      </c>
      <c r="S29" s="327">
        <v>1</v>
      </c>
      <c r="T29" s="324" t="s">
        <v>132</v>
      </c>
      <c r="U29" s="324"/>
      <c r="V29" s="329">
        <f>O29*Q29*S29</f>
        <v>0</v>
      </c>
    </row>
    <row r="30" spans="1:22" ht="17.25" hidden="1" customHeight="1">
      <c r="A30" s="121"/>
      <c r="B30" s="122"/>
      <c r="C30" s="122"/>
      <c r="D30" s="212"/>
      <c r="E30" s="212">
        <f t="shared" si="2"/>
        <v>0</v>
      </c>
      <c r="F30" s="212"/>
      <c r="G30" s="213"/>
      <c r="H30" s="15"/>
      <c r="I30" s="15"/>
      <c r="J30" s="15"/>
      <c r="K30" s="15"/>
      <c r="L30" s="29"/>
      <c r="M30" s="323"/>
      <c r="N30" s="324"/>
      <c r="O30" s="325"/>
      <c r="P30" s="324" t="s">
        <v>131</v>
      </c>
      <c r="Q30" s="326">
        <v>-62</v>
      </c>
      <c r="R30" s="324"/>
      <c r="S30" s="327"/>
      <c r="T30" s="324"/>
      <c r="U30" s="324"/>
      <c r="V30" s="329"/>
    </row>
    <row r="31" spans="1:22" ht="17.25" hidden="1" customHeight="1">
      <c r="A31" s="121"/>
      <c r="B31" s="122"/>
      <c r="C31" s="122"/>
      <c r="D31" s="212"/>
      <c r="E31" s="212">
        <f t="shared" si="2"/>
        <v>0</v>
      </c>
      <c r="F31" s="212"/>
      <c r="G31" s="213"/>
      <c r="H31" s="15"/>
      <c r="I31" s="15"/>
      <c r="J31" s="15"/>
      <c r="K31" s="15"/>
      <c r="L31" s="29"/>
      <c r="M31" s="323" t="s">
        <v>133</v>
      </c>
      <c r="N31" s="324" t="s">
        <v>140</v>
      </c>
      <c r="O31" s="325">
        <v>0</v>
      </c>
      <c r="P31" s="324" t="s">
        <v>131</v>
      </c>
      <c r="Q31" s="326">
        <v>-67</v>
      </c>
      <c r="R31" s="324" t="s">
        <v>131</v>
      </c>
      <c r="S31" s="327">
        <v>1</v>
      </c>
      <c r="T31" s="324" t="s">
        <v>132</v>
      </c>
      <c r="U31" s="324"/>
      <c r="V31" s="329">
        <f t="shared" si="3"/>
        <v>0</v>
      </c>
    </row>
    <row r="32" spans="1:22" ht="17.25" hidden="1" customHeight="1">
      <c r="A32" s="121"/>
      <c r="B32" s="122"/>
      <c r="C32" s="122"/>
      <c r="D32" s="212"/>
      <c r="E32" s="212">
        <f t="shared" si="2"/>
        <v>0</v>
      </c>
      <c r="F32" s="212"/>
      <c r="G32" s="213"/>
      <c r="H32" s="15"/>
      <c r="I32" s="15"/>
      <c r="J32" s="15"/>
      <c r="K32" s="15"/>
      <c r="L32" s="29"/>
      <c r="M32" s="323"/>
      <c r="N32" s="324"/>
      <c r="O32" s="325">
        <v>0</v>
      </c>
      <c r="P32" s="324" t="s">
        <v>131</v>
      </c>
      <c r="Q32" s="326">
        <v>-72</v>
      </c>
      <c r="R32" s="324" t="s">
        <v>131</v>
      </c>
      <c r="S32" s="327">
        <v>1</v>
      </c>
      <c r="T32" s="324" t="s">
        <v>132</v>
      </c>
      <c r="U32" s="324"/>
      <c r="V32" s="329">
        <f t="shared" si="3"/>
        <v>0</v>
      </c>
    </row>
    <row r="33" spans="1:25" ht="17.25" hidden="1" customHeight="1">
      <c r="A33" s="121"/>
      <c r="B33" s="122"/>
      <c r="C33" s="122"/>
      <c r="D33" s="212"/>
      <c r="E33" s="212">
        <f t="shared" si="2"/>
        <v>0</v>
      </c>
      <c r="F33" s="212"/>
      <c r="G33" s="213"/>
      <c r="H33" s="15"/>
      <c r="I33" s="15"/>
      <c r="J33" s="15"/>
      <c r="K33" s="15"/>
      <c r="L33" s="29"/>
      <c r="M33" s="323" t="s">
        <v>143</v>
      </c>
      <c r="N33" s="324" t="s">
        <v>141</v>
      </c>
      <c r="O33" s="325">
        <v>0</v>
      </c>
      <c r="P33" s="324" t="s">
        <v>131</v>
      </c>
      <c r="Q33" s="326">
        <v>-77</v>
      </c>
      <c r="R33" s="324" t="s">
        <v>131</v>
      </c>
      <c r="S33" s="327">
        <v>1</v>
      </c>
      <c r="T33" s="324" t="s">
        <v>132</v>
      </c>
      <c r="U33" s="324"/>
      <c r="V33" s="329">
        <f>O33*Q33*S33</f>
        <v>0</v>
      </c>
    </row>
    <row r="34" spans="1:25" ht="17.25" hidden="1" customHeight="1">
      <c r="A34" s="121"/>
      <c r="B34" s="122"/>
      <c r="C34" s="122"/>
      <c r="D34" s="212"/>
      <c r="E34" s="212">
        <f t="shared" si="2"/>
        <v>0</v>
      </c>
      <c r="F34" s="212"/>
      <c r="G34" s="213"/>
      <c r="H34" s="15"/>
      <c r="I34" s="15"/>
      <c r="J34" s="15"/>
      <c r="K34" s="15"/>
      <c r="L34" s="29"/>
      <c r="M34" s="323"/>
      <c r="N34" s="324"/>
      <c r="O34" s="325"/>
      <c r="P34" s="324" t="s">
        <v>131</v>
      </c>
      <c r="Q34" s="326">
        <v>-82</v>
      </c>
      <c r="R34" s="324"/>
      <c r="S34" s="327"/>
      <c r="T34" s="324"/>
      <c r="U34" s="324"/>
      <c r="V34" s="329"/>
      <c r="W34" s="33"/>
      <c r="X34" s="1"/>
      <c r="Y34" s="1"/>
    </row>
    <row r="35" spans="1:25" ht="17.25" hidden="1" customHeight="1">
      <c r="A35" s="121"/>
      <c r="B35" s="122"/>
      <c r="C35" s="122"/>
      <c r="D35" s="212"/>
      <c r="E35" s="212">
        <f t="shared" si="2"/>
        <v>0</v>
      </c>
      <c r="F35" s="212"/>
      <c r="G35" s="213"/>
      <c r="H35" s="15"/>
      <c r="I35" s="15"/>
      <c r="J35" s="15"/>
      <c r="K35" s="15"/>
      <c r="L35" s="29"/>
      <c r="M35" s="323" t="s">
        <v>133</v>
      </c>
      <c r="N35" s="324" t="s">
        <v>142</v>
      </c>
      <c r="O35" s="325">
        <v>0</v>
      </c>
      <c r="P35" s="324" t="s">
        <v>131</v>
      </c>
      <c r="Q35" s="326">
        <v>-87</v>
      </c>
      <c r="R35" s="324" t="s">
        <v>131</v>
      </c>
      <c r="S35" s="327">
        <v>1</v>
      </c>
      <c r="T35" s="324" t="s">
        <v>132</v>
      </c>
      <c r="U35" s="324"/>
      <c r="V35" s="329">
        <f t="shared" si="3"/>
        <v>0</v>
      </c>
      <c r="W35" s="33"/>
      <c r="X35" s="1"/>
      <c r="Y35" s="1"/>
    </row>
    <row r="36" spans="1:25" ht="17.25" hidden="1" customHeight="1">
      <c r="A36" s="121"/>
      <c r="B36" s="122"/>
      <c r="C36" s="122"/>
      <c r="D36" s="212"/>
      <c r="E36" s="212">
        <f t="shared" si="2"/>
        <v>0</v>
      </c>
      <c r="F36" s="212"/>
      <c r="G36" s="213"/>
      <c r="H36" s="15"/>
      <c r="I36" s="15"/>
      <c r="J36" s="15"/>
      <c r="K36" s="15"/>
      <c r="L36" s="29"/>
      <c r="M36" s="323"/>
      <c r="N36" s="324"/>
      <c r="O36" s="325">
        <v>0</v>
      </c>
      <c r="P36" s="324" t="s">
        <v>131</v>
      </c>
      <c r="Q36" s="326">
        <v>-92</v>
      </c>
      <c r="R36" s="324" t="s">
        <v>131</v>
      </c>
      <c r="S36" s="327">
        <v>1</v>
      </c>
      <c r="T36" s="324"/>
      <c r="U36" s="324"/>
      <c r="V36" s="329">
        <f t="shared" si="3"/>
        <v>0</v>
      </c>
      <c r="W36" s="1"/>
      <c r="X36" s="1"/>
      <c r="Y36" s="1"/>
    </row>
    <row r="37" spans="1:25" ht="17.25" hidden="1" customHeight="1">
      <c r="A37" s="121"/>
      <c r="B37" s="122"/>
      <c r="C37" s="122"/>
      <c r="D37" s="212"/>
      <c r="E37" s="212">
        <f t="shared" si="2"/>
        <v>0</v>
      </c>
      <c r="F37" s="212"/>
      <c r="G37" s="213"/>
      <c r="H37" s="15"/>
      <c r="I37" s="15"/>
      <c r="J37" s="15"/>
      <c r="K37" s="15"/>
      <c r="L37" s="222"/>
      <c r="M37" s="323" t="s">
        <v>135</v>
      </c>
      <c r="N37" s="324" t="s">
        <v>260</v>
      </c>
      <c r="O37" s="325">
        <v>0</v>
      </c>
      <c r="P37" s="324" t="s">
        <v>131</v>
      </c>
      <c r="Q37" s="326">
        <v>-97</v>
      </c>
      <c r="R37" s="324" t="s">
        <v>131</v>
      </c>
      <c r="S37" s="327">
        <v>1</v>
      </c>
      <c r="T37" s="324" t="s">
        <v>132</v>
      </c>
      <c r="U37" s="324"/>
      <c r="V37" s="329">
        <f>O37*Q37*S37</f>
        <v>0</v>
      </c>
    </row>
    <row r="38" spans="1:25" ht="17.25" hidden="1" customHeight="1">
      <c r="A38" s="121"/>
      <c r="B38" s="122"/>
      <c r="C38" s="122"/>
      <c r="D38" s="212"/>
      <c r="E38" s="212">
        <f t="shared" si="2"/>
        <v>0</v>
      </c>
      <c r="F38" s="212"/>
      <c r="G38" s="213"/>
      <c r="H38" s="15"/>
      <c r="I38" s="15"/>
      <c r="J38" s="15"/>
      <c r="K38" s="15"/>
      <c r="L38" s="222"/>
      <c r="M38" s="323"/>
      <c r="N38" s="324"/>
      <c r="O38" s="325"/>
      <c r="P38" s="324" t="s">
        <v>131</v>
      </c>
      <c r="Q38" s="326">
        <v>-102</v>
      </c>
      <c r="R38" s="324"/>
      <c r="S38" s="327"/>
      <c r="T38" s="324"/>
      <c r="U38" s="324"/>
      <c r="V38" s="329"/>
    </row>
    <row r="39" spans="1:25" ht="17.25" hidden="1" customHeight="1">
      <c r="A39" s="121"/>
      <c r="B39" s="122"/>
      <c r="C39" s="122"/>
      <c r="D39" s="212"/>
      <c r="E39" s="212">
        <f t="shared" si="2"/>
        <v>0</v>
      </c>
      <c r="F39" s="212"/>
      <c r="G39" s="213"/>
      <c r="H39" s="15"/>
      <c r="I39" s="15"/>
      <c r="J39" s="15"/>
      <c r="K39" s="15"/>
      <c r="L39" s="222"/>
      <c r="M39" s="323" t="s">
        <v>133</v>
      </c>
      <c r="N39" s="324" t="s">
        <v>144</v>
      </c>
      <c r="O39" s="325">
        <v>0</v>
      </c>
      <c r="P39" s="324" t="s">
        <v>131</v>
      </c>
      <c r="Q39" s="326">
        <v>-107</v>
      </c>
      <c r="R39" s="324" t="s">
        <v>131</v>
      </c>
      <c r="S39" s="327">
        <v>1</v>
      </c>
      <c r="T39" s="324" t="s">
        <v>132</v>
      </c>
      <c r="U39" s="324"/>
      <c r="V39" s="329">
        <f t="shared" si="3"/>
        <v>0</v>
      </c>
    </row>
    <row r="40" spans="1:25" ht="17.25" hidden="1" customHeight="1">
      <c r="A40" s="121"/>
      <c r="B40" s="122"/>
      <c r="C40" s="122"/>
      <c r="D40" s="212"/>
      <c r="E40" s="212">
        <f t="shared" si="2"/>
        <v>0</v>
      </c>
      <c r="F40" s="212"/>
      <c r="G40" s="213"/>
      <c r="H40" s="15"/>
      <c r="I40" s="15"/>
      <c r="J40" s="15"/>
      <c r="K40" s="15"/>
      <c r="L40" s="222"/>
      <c r="M40" s="323"/>
      <c r="N40" s="324"/>
      <c r="O40" s="325">
        <v>0</v>
      </c>
      <c r="P40" s="324" t="s">
        <v>131</v>
      </c>
      <c r="Q40" s="326">
        <v>-112</v>
      </c>
      <c r="R40" s="324" t="s">
        <v>131</v>
      </c>
      <c r="S40" s="327">
        <v>1</v>
      </c>
      <c r="T40" s="324"/>
      <c r="U40" s="324"/>
      <c r="V40" s="329">
        <f t="shared" si="3"/>
        <v>0</v>
      </c>
    </row>
    <row r="41" spans="1:25" ht="17.25" hidden="1" customHeight="1">
      <c r="A41" s="121"/>
      <c r="B41" s="122"/>
      <c r="C41" s="122"/>
      <c r="D41" s="212"/>
      <c r="E41" s="212">
        <f t="shared" si="2"/>
        <v>0</v>
      </c>
      <c r="F41" s="212"/>
      <c r="G41" s="213"/>
      <c r="H41" s="15"/>
      <c r="I41" s="15"/>
      <c r="J41" s="15"/>
      <c r="K41" s="15"/>
      <c r="L41" s="222"/>
      <c r="M41" s="323" t="s">
        <v>135</v>
      </c>
      <c r="N41" s="324" t="s">
        <v>261</v>
      </c>
      <c r="O41" s="325">
        <v>0</v>
      </c>
      <c r="P41" s="324" t="s">
        <v>131</v>
      </c>
      <c r="Q41" s="326">
        <v>-117</v>
      </c>
      <c r="R41" s="324" t="s">
        <v>131</v>
      </c>
      <c r="S41" s="327">
        <v>1</v>
      </c>
      <c r="T41" s="324" t="s">
        <v>132</v>
      </c>
      <c r="U41" s="324"/>
      <c r="V41" s="329">
        <f>O41*Q41*S41</f>
        <v>0</v>
      </c>
    </row>
    <row r="42" spans="1:25" ht="17.25" hidden="1" customHeight="1">
      <c r="A42" s="121"/>
      <c r="B42" s="122"/>
      <c r="C42" s="122"/>
      <c r="D42" s="212"/>
      <c r="E42" s="212">
        <f t="shared" si="2"/>
        <v>0</v>
      </c>
      <c r="F42" s="212"/>
      <c r="G42" s="213"/>
      <c r="H42" s="15"/>
      <c r="I42" s="15"/>
      <c r="J42" s="15"/>
      <c r="K42" s="15"/>
      <c r="L42" s="222"/>
      <c r="M42" s="323"/>
      <c r="N42" s="324"/>
      <c r="O42" s="325"/>
      <c r="P42" s="324" t="s">
        <v>131</v>
      </c>
      <c r="Q42" s="326">
        <v>-122</v>
      </c>
      <c r="R42" s="324"/>
      <c r="S42" s="327"/>
      <c r="T42" s="324"/>
      <c r="U42" s="324"/>
      <c r="V42" s="329"/>
    </row>
    <row r="43" spans="1:25" ht="17.25" hidden="1" customHeight="1">
      <c r="A43" s="121"/>
      <c r="B43" s="122"/>
      <c r="C43" s="122"/>
      <c r="D43" s="212"/>
      <c r="E43" s="212">
        <f t="shared" si="2"/>
        <v>0</v>
      </c>
      <c r="F43" s="212"/>
      <c r="G43" s="213"/>
      <c r="H43" s="15"/>
      <c r="I43" s="15"/>
      <c r="J43" s="15"/>
      <c r="K43" s="15"/>
      <c r="L43" s="222"/>
      <c r="M43" s="323" t="s">
        <v>145</v>
      </c>
      <c r="N43" s="324" t="s">
        <v>146</v>
      </c>
      <c r="O43" s="325">
        <v>0</v>
      </c>
      <c r="P43" s="324" t="s">
        <v>131</v>
      </c>
      <c r="Q43" s="326">
        <v>-127</v>
      </c>
      <c r="R43" s="324" t="s">
        <v>131</v>
      </c>
      <c r="S43" s="327">
        <v>1</v>
      </c>
      <c r="T43" s="324" t="s">
        <v>132</v>
      </c>
      <c r="U43" s="324"/>
      <c r="V43" s="329">
        <f t="shared" si="3"/>
        <v>0</v>
      </c>
    </row>
    <row r="44" spans="1:25" ht="17.25" hidden="1" customHeight="1">
      <c r="A44" s="121"/>
      <c r="B44" s="122"/>
      <c r="C44" s="122" t="s">
        <v>90</v>
      </c>
      <c r="D44" s="212">
        <v>0</v>
      </c>
      <c r="E44" s="212">
        <f t="shared" si="2"/>
        <v>0</v>
      </c>
      <c r="F44" s="212">
        <f t="shared" ref="F44:F83" si="4">E44-D44</f>
        <v>0</v>
      </c>
      <c r="G44" s="213">
        <v>0</v>
      </c>
      <c r="H44" s="15"/>
      <c r="I44" s="15"/>
      <c r="J44" s="15"/>
      <c r="K44" s="15"/>
      <c r="L44" s="222"/>
      <c r="M44" s="323" t="s">
        <v>147</v>
      </c>
      <c r="N44" s="324"/>
      <c r="O44" s="325"/>
      <c r="P44" s="324"/>
      <c r="Q44" s="326"/>
      <c r="R44" s="324"/>
      <c r="S44" s="327"/>
      <c r="T44" s="324"/>
      <c r="U44" s="324"/>
      <c r="V44" s="328">
        <f>F44</f>
        <v>0</v>
      </c>
    </row>
    <row r="45" spans="1:25" ht="17.25" hidden="1" customHeight="1">
      <c r="A45" s="121"/>
      <c r="B45" s="122"/>
      <c r="C45" s="122"/>
      <c r="D45" s="212"/>
      <c r="E45" s="212">
        <f t="shared" si="2"/>
        <v>0</v>
      </c>
      <c r="F45" s="212"/>
      <c r="G45" s="213"/>
      <c r="H45" s="15"/>
      <c r="I45" s="15"/>
      <c r="J45" s="15"/>
      <c r="K45" s="15"/>
      <c r="L45" s="222"/>
      <c r="M45" s="330" t="s">
        <v>148</v>
      </c>
      <c r="N45" s="324"/>
      <c r="O45" s="325">
        <v>0</v>
      </c>
      <c r="P45" s="324" t="s">
        <v>131</v>
      </c>
      <c r="Q45" s="326">
        <v>12</v>
      </c>
      <c r="R45" s="324" t="s">
        <v>131</v>
      </c>
      <c r="S45" s="327">
        <v>1</v>
      </c>
      <c r="T45" s="324" t="s">
        <v>132</v>
      </c>
      <c r="U45" s="324"/>
      <c r="V45" s="329">
        <f t="shared" si="3"/>
        <v>0</v>
      </c>
    </row>
    <row r="46" spans="1:25" ht="17.25" customHeight="1">
      <c r="A46" s="121"/>
      <c r="B46" s="122"/>
      <c r="C46" s="122" t="s">
        <v>91</v>
      </c>
      <c r="D46" s="215">
        <v>16240120</v>
      </c>
      <c r="E46" s="212">
        <f t="shared" si="2"/>
        <v>12750650</v>
      </c>
      <c r="F46" s="212">
        <f t="shared" si="4"/>
        <v>-3489470</v>
      </c>
      <c r="G46" s="213">
        <f t="shared" si="1"/>
        <v>-21.486725467545806</v>
      </c>
      <c r="H46" s="15">
        <v>12750650</v>
      </c>
      <c r="I46" s="15"/>
      <c r="J46" s="15"/>
      <c r="K46" s="15"/>
      <c r="L46" s="222"/>
      <c r="M46" s="323" t="s">
        <v>149</v>
      </c>
      <c r="N46" s="324"/>
      <c r="O46" s="325"/>
      <c r="P46" s="324"/>
      <c r="Q46" s="326"/>
      <c r="R46" s="324"/>
      <c r="S46" s="327"/>
      <c r="T46" s="324"/>
      <c r="U46" s="324"/>
      <c r="V46" s="328">
        <f>V47+V66+V71</f>
        <v>12750650</v>
      </c>
    </row>
    <row r="47" spans="1:25" ht="17.25" customHeight="1">
      <c r="A47" s="121"/>
      <c r="B47" s="122"/>
      <c r="C47" s="122"/>
      <c r="D47" s="215"/>
      <c r="E47" s="212">
        <f t="shared" si="2"/>
        <v>0</v>
      </c>
      <c r="F47" s="212"/>
      <c r="G47" s="216"/>
      <c r="H47" s="15"/>
      <c r="I47" s="29"/>
      <c r="J47" s="29"/>
      <c r="K47" s="29"/>
      <c r="L47" s="222"/>
      <c r="M47" s="331" t="s">
        <v>150</v>
      </c>
      <c r="N47" s="324"/>
      <c r="O47" s="325"/>
      <c r="P47" s="324"/>
      <c r="Q47" s="326"/>
      <c r="R47" s="324"/>
      <c r="S47" s="327"/>
      <c r="T47" s="324"/>
      <c r="U47" s="324"/>
      <c r="V47" s="328">
        <f>SUM(V48:V65)</f>
        <v>4762920</v>
      </c>
    </row>
    <row r="48" spans="1:25" ht="17.25" hidden="1" customHeight="1">
      <c r="A48" s="121"/>
      <c r="B48" s="122"/>
      <c r="C48" s="122"/>
      <c r="D48" s="215"/>
      <c r="E48" s="212">
        <f t="shared" si="2"/>
        <v>0</v>
      </c>
      <c r="F48" s="212"/>
      <c r="G48" s="216"/>
      <c r="H48" s="29"/>
      <c r="I48" s="29"/>
      <c r="J48" s="29"/>
      <c r="K48" s="29"/>
      <c r="L48" s="222"/>
      <c r="M48" s="323" t="s">
        <v>129</v>
      </c>
      <c r="N48" s="324" t="s">
        <v>130</v>
      </c>
      <c r="O48" s="325">
        <v>0</v>
      </c>
      <c r="P48" s="324" t="s">
        <v>131</v>
      </c>
      <c r="Q48" s="326">
        <v>2</v>
      </c>
      <c r="R48" s="324" t="s">
        <v>131</v>
      </c>
      <c r="S48" s="332">
        <v>0.6</v>
      </c>
      <c r="T48" s="324" t="s">
        <v>132</v>
      </c>
      <c r="U48" s="324"/>
      <c r="V48" s="329">
        <f>O48*Q48*S48</f>
        <v>0</v>
      </c>
    </row>
    <row r="49" spans="1:22" ht="17.25" hidden="1" customHeight="1">
      <c r="A49" s="121"/>
      <c r="B49" s="122"/>
      <c r="C49" s="122"/>
      <c r="D49" s="215"/>
      <c r="E49" s="212">
        <f t="shared" si="2"/>
        <v>0</v>
      </c>
      <c r="F49" s="212"/>
      <c r="G49" s="216"/>
      <c r="H49" s="29"/>
      <c r="I49" s="29"/>
      <c r="J49" s="29"/>
      <c r="K49" s="29"/>
      <c r="L49" s="222"/>
      <c r="M49" s="323" t="s">
        <v>133</v>
      </c>
      <c r="N49" s="324" t="s">
        <v>134</v>
      </c>
      <c r="O49" s="325">
        <v>0</v>
      </c>
      <c r="P49" s="324" t="s">
        <v>131</v>
      </c>
      <c r="Q49" s="326">
        <v>1</v>
      </c>
      <c r="R49" s="324" t="s">
        <v>131</v>
      </c>
      <c r="S49" s="332">
        <v>0.6</v>
      </c>
      <c r="T49" s="324" t="s">
        <v>132</v>
      </c>
      <c r="U49" s="324"/>
      <c r="V49" s="329">
        <f>O49*Q49*S49</f>
        <v>0</v>
      </c>
    </row>
    <row r="50" spans="1:22" ht="17.25" hidden="1" customHeight="1">
      <c r="A50" s="121"/>
      <c r="B50" s="122"/>
      <c r="C50" s="122"/>
      <c r="D50" s="215"/>
      <c r="E50" s="212">
        <f t="shared" si="2"/>
        <v>0</v>
      </c>
      <c r="F50" s="212"/>
      <c r="G50" s="216"/>
      <c r="H50" s="29"/>
      <c r="I50" s="29"/>
      <c r="J50" s="29"/>
      <c r="K50" s="29"/>
      <c r="L50" s="222"/>
      <c r="M50" s="323"/>
      <c r="N50" s="324"/>
      <c r="O50" s="325">
        <v>0</v>
      </c>
      <c r="P50" s="324" t="s">
        <v>131</v>
      </c>
      <c r="Q50" s="326">
        <v>1</v>
      </c>
      <c r="R50" s="324" t="s">
        <v>131</v>
      </c>
      <c r="S50" s="332">
        <v>0.6</v>
      </c>
      <c r="T50" s="324" t="s">
        <v>132</v>
      </c>
      <c r="U50" s="324"/>
      <c r="V50" s="329">
        <f>O50*Q50*S50</f>
        <v>0</v>
      </c>
    </row>
    <row r="51" spans="1:22" ht="17.25" customHeight="1">
      <c r="A51" s="121"/>
      <c r="B51" s="122"/>
      <c r="C51" s="122"/>
      <c r="D51" s="215"/>
      <c r="E51" s="212">
        <f t="shared" si="2"/>
        <v>0</v>
      </c>
      <c r="F51" s="212"/>
      <c r="G51" s="216"/>
      <c r="H51" s="29"/>
      <c r="I51" s="29"/>
      <c r="J51" s="29"/>
      <c r="K51" s="29"/>
      <c r="L51" s="222"/>
      <c r="M51" s="323" t="s">
        <v>265</v>
      </c>
      <c r="N51" s="324"/>
      <c r="O51" s="325">
        <v>2912900</v>
      </c>
      <c r="P51" s="324" t="s">
        <v>131</v>
      </c>
      <c r="Q51" s="326">
        <v>2</v>
      </c>
      <c r="R51" s="324" t="s">
        <v>131</v>
      </c>
      <c r="S51" s="332">
        <v>0.6</v>
      </c>
      <c r="T51" s="324" t="s">
        <v>132</v>
      </c>
      <c r="U51" s="324"/>
      <c r="V51" s="329">
        <f>O51*Q51*S51</f>
        <v>3495480</v>
      </c>
    </row>
    <row r="52" spans="1:22" ht="17.25" customHeight="1">
      <c r="A52" s="121"/>
      <c r="B52" s="122"/>
      <c r="C52" s="122"/>
      <c r="D52" s="215"/>
      <c r="E52" s="212">
        <f t="shared" si="2"/>
        <v>0</v>
      </c>
      <c r="F52" s="212"/>
      <c r="G52" s="216"/>
      <c r="H52" s="29"/>
      <c r="I52" s="29"/>
      <c r="J52" s="29"/>
      <c r="K52" s="29"/>
      <c r="L52" s="222"/>
      <c r="M52" s="323" t="s">
        <v>440</v>
      </c>
      <c r="N52" s="324"/>
      <c r="O52" s="325">
        <v>2112400</v>
      </c>
      <c r="P52" s="324" t="s">
        <v>131</v>
      </c>
      <c r="Q52" s="326">
        <v>1</v>
      </c>
      <c r="R52" s="324" t="s">
        <v>131</v>
      </c>
      <c r="S52" s="332">
        <v>0.6</v>
      </c>
      <c r="T52" s="324" t="s">
        <v>132</v>
      </c>
      <c r="U52" s="324"/>
      <c r="V52" s="329">
        <f>O52*Q52*S52</f>
        <v>1267440</v>
      </c>
    </row>
    <row r="53" spans="1:22" ht="17.25" hidden="1" customHeight="1">
      <c r="A53" s="121"/>
      <c r="B53" s="122"/>
      <c r="C53" s="122"/>
      <c r="D53" s="215"/>
      <c r="E53" s="212">
        <f t="shared" si="2"/>
        <v>0</v>
      </c>
      <c r="F53" s="212"/>
      <c r="G53" s="216"/>
      <c r="H53" s="29"/>
      <c r="I53" s="29"/>
      <c r="J53" s="29"/>
      <c r="K53" s="29"/>
      <c r="L53" s="222"/>
      <c r="M53" s="323" t="s">
        <v>133</v>
      </c>
      <c r="N53" s="324" t="s">
        <v>136</v>
      </c>
      <c r="O53" s="325">
        <v>0</v>
      </c>
      <c r="P53" s="324" t="s">
        <v>131</v>
      </c>
      <c r="Q53" s="326">
        <v>2</v>
      </c>
      <c r="R53" s="324" t="s">
        <v>131</v>
      </c>
      <c r="S53" s="332">
        <v>0.6</v>
      </c>
      <c r="T53" s="324" t="s">
        <v>132</v>
      </c>
      <c r="U53" s="324"/>
      <c r="V53" s="329">
        <f t="shared" ref="V53:V64" si="5">O53*Q53*S53</f>
        <v>0</v>
      </c>
    </row>
    <row r="54" spans="1:22" ht="17.25" hidden="1" customHeight="1">
      <c r="A54" s="121"/>
      <c r="B54" s="122"/>
      <c r="C54" s="122"/>
      <c r="D54" s="215"/>
      <c r="E54" s="212">
        <f t="shared" si="2"/>
        <v>0</v>
      </c>
      <c r="F54" s="212"/>
      <c r="G54" s="216"/>
      <c r="H54" s="29"/>
      <c r="I54" s="29"/>
      <c r="J54" s="29"/>
      <c r="K54" s="29"/>
      <c r="L54" s="222"/>
      <c r="M54" s="323"/>
      <c r="N54" s="324"/>
      <c r="O54" s="325"/>
      <c r="P54" s="324" t="s">
        <v>131</v>
      </c>
      <c r="Q54" s="326">
        <v>1</v>
      </c>
      <c r="R54" s="324" t="s">
        <v>131</v>
      </c>
      <c r="S54" s="332">
        <v>0.6</v>
      </c>
      <c r="T54" s="324" t="s">
        <v>132</v>
      </c>
      <c r="U54" s="324"/>
      <c r="V54" s="329">
        <f>O54*Q54*S54</f>
        <v>0</v>
      </c>
    </row>
    <row r="55" spans="1:22" ht="17.25" hidden="1" customHeight="1">
      <c r="A55" s="121"/>
      <c r="B55" s="122"/>
      <c r="C55" s="122"/>
      <c r="D55" s="215"/>
      <c r="E55" s="212">
        <f t="shared" si="2"/>
        <v>0</v>
      </c>
      <c r="F55" s="212"/>
      <c r="G55" s="216"/>
      <c r="H55" s="29"/>
      <c r="I55" s="29"/>
      <c r="J55" s="29"/>
      <c r="K55" s="29"/>
      <c r="L55" s="222"/>
      <c r="M55" s="323" t="s">
        <v>133</v>
      </c>
      <c r="N55" s="324" t="s">
        <v>137</v>
      </c>
      <c r="O55" s="325">
        <v>0</v>
      </c>
      <c r="P55" s="324" t="s">
        <v>131</v>
      </c>
      <c r="Q55" s="326">
        <v>1</v>
      </c>
      <c r="R55" s="324" t="s">
        <v>131</v>
      </c>
      <c r="S55" s="332">
        <v>0.6</v>
      </c>
      <c r="T55" s="324" t="s">
        <v>132</v>
      </c>
      <c r="U55" s="324"/>
      <c r="V55" s="329">
        <f t="shared" si="5"/>
        <v>0</v>
      </c>
    </row>
    <row r="56" spans="1:22" ht="17.25" hidden="1" customHeight="1">
      <c r="A56" s="121"/>
      <c r="B56" s="122"/>
      <c r="C56" s="122"/>
      <c r="D56" s="215"/>
      <c r="E56" s="212">
        <f t="shared" si="2"/>
        <v>0</v>
      </c>
      <c r="F56" s="212"/>
      <c r="G56" s="216"/>
      <c r="H56" s="29"/>
      <c r="I56" s="29"/>
      <c r="J56" s="29"/>
      <c r="K56" s="29"/>
      <c r="L56" s="222"/>
      <c r="M56" s="323"/>
      <c r="N56" s="324"/>
      <c r="O56" s="325">
        <v>0</v>
      </c>
      <c r="P56" s="324" t="s">
        <v>131</v>
      </c>
      <c r="Q56" s="326">
        <v>1</v>
      </c>
      <c r="R56" s="324" t="s">
        <v>131</v>
      </c>
      <c r="S56" s="332">
        <v>0.6</v>
      </c>
      <c r="T56" s="324" t="s">
        <v>132</v>
      </c>
      <c r="U56" s="324"/>
      <c r="V56" s="329">
        <f>O56*Q56*S56</f>
        <v>0</v>
      </c>
    </row>
    <row r="57" spans="1:22" ht="17.25" hidden="1" customHeight="1">
      <c r="A57" s="121"/>
      <c r="B57" s="122"/>
      <c r="C57" s="122"/>
      <c r="D57" s="215"/>
      <c r="E57" s="212">
        <f t="shared" si="2"/>
        <v>0</v>
      </c>
      <c r="F57" s="212"/>
      <c r="G57" s="216"/>
      <c r="H57" s="29"/>
      <c r="I57" s="29"/>
      <c r="J57" s="29"/>
      <c r="K57" s="29"/>
      <c r="L57" s="222"/>
      <c r="M57" s="323" t="s">
        <v>133</v>
      </c>
      <c r="N57" s="324" t="s">
        <v>138</v>
      </c>
      <c r="O57" s="325">
        <v>0</v>
      </c>
      <c r="P57" s="324" t="s">
        <v>131</v>
      </c>
      <c r="Q57" s="326">
        <v>2</v>
      </c>
      <c r="R57" s="324" t="s">
        <v>131</v>
      </c>
      <c r="S57" s="332">
        <v>0.6</v>
      </c>
      <c r="T57" s="324" t="s">
        <v>132</v>
      </c>
      <c r="U57" s="324"/>
      <c r="V57" s="329">
        <f t="shared" si="5"/>
        <v>0</v>
      </c>
    </row>
    <row r="58" spans="1:22" ht="17.25" hidden="1" customHeight="1">
      <c r="A58" s="121"/>
      <c r="B58" s="122"/>
      <c r="C58" s="122"/>
      <c r="D58" s="215"/>
      <c r="E58" s="212">
        <f t="shared" si="2"/>
        <v>0</v>
      </c>
      <c r="F58" s="212"/>
      <c r="G58" s="216"/>
      <c r="H58" s="29"/>
      <c r="I58" s="29"/>
      <c r="J58" s="29"/>
      <c r="K58" s="29"/>
      <c r="L58" s="222"/>
      <c r="M58" s="323"/>
      <c r="N58" s="324"/>
      <c r="O58" s="325"/>
      <c r="P58" s="324" t="s">
        <v>131</v>
      </c>
      <c r="Q58" s="326">
        <v>1</v>
      </c>
      <c r="R58" s="324" t="s">
        <v>131</v>
      </c>
      <c r="S58" s="332">
        <v>0.6</v>
      </c>
      <c r="T58" s="324" t="s">
        <v>132</v>
      </c>
      <c r="U58" s="324"/>
      <c r="V58" s="329">
        <f>O58*Q58*S58</f>
        <v>0</v>
      </c>
    </row>
    <row r="59" spans="1:22" ht="17.25" hidden="1" customHeight="1">
      <c r="A59" s="121"/>
      <c r="B59" s="122"/>
      <c r="C59" s="122"/>
      <c r="D59" s="215"/>
      <c r="E59" s="212">
        <f t="shared" si="2"/>
        <v>0</v>
      </c>
      <c r="F59" s="212"/>
      <c r="G59" s="216"/>
      <c r="H59" s="29"/>
      <c r="I59" s="29"/>
      <c r="J59" s="29"/>
      <c r="K59" s="29"/>
      <c r="L59" s="222"/>
      <c r="M59" s="323" t="s">
        <v>133</v>
      </c>
      <c r="N59" s="324" t="s">
        <v>140</v>
      </c>
      <c r="O59" s="325">
        <v>0</v>
      </c>
      <c r="P59" s="324" t="s">
        <v>131</v>
      </c>
      <c r="Q59" s="326">
        <v>2</v>
      </c>
      <c r="R59" s="324" t="s">
        <v>131</v>
      </c>
      <c r="S59" s="332">
        <v>0.6</v>
      </c>
      <c r="T59" s="324" t="s">
        <v>132</v>
      </c>
      <c r="U59" s="324"/>
      <c r="V59" s="329">
        <f t="shared" si="5"/>
        <v>0</v>
      </c>
    </row>
    <row r="60" spans="1:22" ht="17.25" hidden="1" customHeight="1">
      <c r="A60" s="121"/>
      <c r="B60" s="122"/>
      <c r="C60" s="122"/>
      <c r="D60" s="215"/>
      <c r="E60" s="212">
        <f t="shared" si="2"/>
        <v>0</v>
      </c>
      <c r="F60" s="212"/>
      <c r="G60" s="216"/>
      <c r="H60" s="29"/>
      <c r="I60" s="29"/>
      <c r="J60" s="29"/>
      <c r="K60" s="29"/>
      <c r="L60" s="222"/>
      <c r="M60" s="323"/>
      <c r="N60" s="324"/>
      <c r="O60" s="325"/>
      <c r="P60" s="324" t="s">
        <v>131</v>
      </c>
      <c r="Q60" s="326">
        <v>1</v>
      </c>
      <c r="R60" s="324" t="s">
        <v>131</v>
      </c>
      <c r="S60" s="332">
        <v>0.6</v>
      </c>
      <c r="T60" s="324" t="s">
        <v>132</v>
      </c>
      <c r="U60" s="324"/>
      <c r="V60" s="329">
        <f>O60*Q60*S60</f>
        <v>0</v>
      </c>
    </row>
    <row r="61" spans="1:22" ht="17.25" hidden="1" customHeight="1">
      <c r="A61" s="121"/>
      <c r="B61" s="122"/>
      <c r="C61" s="122"/>
      <c r="D61" s="215"/>
      <c r="E61" s="212">
        <f t="shared" si="2"/>
        <v>0</v>
      </c>
      <c r="F61" s="212"/>
      <c r="G61" s="216"/>
      <c r="H61" s="29"/>
      <c r="I61" s="29"/>
      <c r="J61" s="29"/>
      <c r="K61" s="29"/>
      <c r="L61" s="222"/>
      <c r="M61" s="323" t="s">
        <v>133</v>
      </c>
      <c r="N61" s="324" t="s">
        <v>142</v>
      </c>
      <c r="O61" s="325">
        <v>0</v>
      </c>
      <c r="P61" s="324" t="s">
        <v>131</v>
      </c>
      <c r="Q61" s="326">
        <v>1</v>
      </c>
      <c r="R61" s="324" t="s">
        <v>131</v>
      </c>
      <c r="S61" s="332">
        <v>0.6</v>
      </c>
      <c r="T61" s="324" t="s">
        <v>132</v>
      </c>
      <c r="U61" s="324"/>
      <c r="V61" s="329">
        <f t="shared" si="5"/>
        <v>0</v>
      </c>
    </row>
    <row r="62" spans="1:22" ht="17.25" hidden="1" customHeight="1">
      <c r="A62" s="121"/>
      <c r="B62" s="122"/>
      <c r="C62" s="122"/>
      <c r="D62" s="215"/>
      <c r="E62" s="212">
        <f t="shared" si="2"/>
        <v>0</v>
      </c>
      <c r="F62" s="212"/>
      <c r="G62" s="216"/>
      <c r="H62" s="29"/>
      <c r="I62" s="29"/>
      <c r="J62" s="29"/>
      <c r="K62" s="29"/>
      <c r="L62" s="222"/>
      <c r="M62" s="323"/>
      <c r="N62" s="324"/>
      <c r="O62" s="325">
        <v>0</v>
      </c>
      <c r="P62" s="324" t="s">
        <v>131</v>
      </c>
      <c r="Q62" s="326">
        <v>1</v>
      </c>
      <c r="R62" s="324" t="s">
        <v>131</v>
      </c>
      <c r="S62" s="332">
        <v>0.6</v>
      </c>
      <c r="T62" s="324" t="s">
        <v>132</v>
      </c>
      <c r="U62" s="324"/>
      <c r="V62" s="329">
        <f t="shared" si="5"/>
        <v>0</v>
      </c>
    </row>
    <row r="63" spans="1:22" ht="17.25" hidden="1" customHeight="1">
      <c r="A63" s="121"/>
      <c r="B63" s="122"/>
      <c r="C63" s="122"/>
      <c r="D63" s="215"/>
      <c r="E63" s="212">
        <f t="shared" si="2"/>
        <v>0</v>
      </c>
      <c r="F63" s="212"/>
      <c r="G63" s="216"/>
      <c r="H63" s="29"/>
      <c r="I63" s="29"/>
      <c r="J63" s="29"/>
      <c r="K63" s="29"/>
      <c r="L63" s="222"/>
      <c r="M63" s="323" t="s">
        <v>133</v>
      </c>
      <c r="N63" s="324" t="s">
        <v>144</v>
      </c>
      <c r="O63" s="325">
        <v>0</v>
      </c>
      <c r="P63" s="324" t="s">
        <v>131</v>
      </c>
      <c r="Q63" s="326">
        <v>1</v>
      </c>
      <c r="R63" s="324" t="s">
        <v>131</v>
      </c>
      <c r="S63" s="332">
        <v>0.6</v>
      </c>
      <c r="T63" s="324" t="s">
        <v>132</v>
      </c>
      <c r="U63" s="324"/>
      <c r="V63" s="329">
        <f t="shared" si="5"/>
        <v>0</v>
      </c>
    </row>
    <row r="64" spans="1:22" ht="17.25" hidden="1" customHeight="1">
      <c r="A64" s="121"/>
      <c r="B64" s="122"/>
      <c r="C64" s="122"/>
      <c r="D64" s="215"/>
      <c r="E64" s="212">
        <f t="shared" si="2"/>
        <v>0</v>
      </c>
      <c r="F64" s="212"/>
      <c r="G64" s="216"/>
      <c r="H64" s="29"/>
      <c r="I64" s="29"/>
      <c r="J64" s="29"/>
      <c r="K64" s="29"/>
      <c r="L64" s="222"/>
      <c r="M64" s="323"/>
      <c r="N64" s="324"/>
      <c r="O64" s="325">
        <v>0</v>
      </c>
      <c r="P64" s="324" t="s">
        <v>131</v>
      </c>
      <c r="Q64" s="326">
        <v>1</v>
      </c>
      <c r="R64" s="324" t="s">
        <v>131</v>
      </c>
      <c r="S64" s="332">
        <v>0.6</v>
      </c>
      <c r="T64" s="324" t="s">
        <v>132</v>
      </c>
      <c r="U64" s="324"/>
      <c r="V64" s="329">
        <f t="shared" si="5"/>
        <v>0</v>
      </c>
    </row>
    <row r="65" spans="1:22" ht="17.25" hidden="1" customHeight="1">
      <c r="A65" s="121"/>
      <c r="B65" s="122"/>
      <c r="C65" s="122"/>
      <c r="D65" s="215"/>
      <c r="E65" s="212">
        <f t="shared" si="2"/>
        <v>0</v>
      </c>
      <c r="F65" s="212"/>
      <c r="G65" s="216"/>
      <c r="H65" s="29"/>
      <c r="I65" s="29"/>
      <c r="J65" s="29"/>
      <c r="K65" s="29"/>
      <c r="L65" s="222"/>
      <c r="M65" s="323" t="s">
        <v>145</v>
      </c>
      <c r="N65" s="324" t="s">
        <v>146</v>
      </c>
      <c r="O65" s="325">
        <v>0</v>
      </c>
      <c r="P65" s="324" t="s">
        <v>131</v>
      </c>
      <c r="Q65" s="326">
        <v>2</v>
      </c>
      <c r="R65" s="324"/>
      <c r="S65" s="332"/>
      <c r="T65" s="324" t="s">
        <v>132</v>
      </c>
      <c r="U65" s="324"/>
      <c r="V65" s="329">
        <f>O65*Q65</f>
        <v>0</v>
      </c>
    </row>
    <row r="66" spans="1:22" ht="17.25" customHeight="1">
      <c r="A66" s="121"/>
      <c r="B66" s="122"/>
      <c r="C66" s="122"/>
      <c r="D66" s="215"/>
      <c r="E66" s="212">
        <f t="shared" si="2"/>
        <v>0</v>
      </c>
      <c r="F66" s="212"/>
      <c r="G66" s="216"/>
      <c r="H66" s="29"/>
      <c r="I66" s="29"/>
      <c r="J66" s="29"/>
      <c r="K66" s="29"/>
      <c r="L66" s="222"/>
      <c r="M66" s="331" t="s">
        <v>151</v>
      </c>
      <c r="N66" s="324"/>
      <c r="O66" s="325"/>
      <c r="P66" s="324"/>
      <c r="Q66" s="326"/>
      <c r="R66" s="324"/>
      <c r="S66" s="327"/>
      <c r="T66" s="324"/>
      <c r="U66" s="324"/>
      <c r="V66" s="328">
        <f>SUM(V67:V69)</f>
        <v>360000</v>
      </c>
    </row>
    <row r="67" spans="1:22" ht="17.25" customHeight="1">
      <c r="A67" s="121"/>
      <c r="B67" s="122"/>
      <c r="C67" s="122"/>
      <c r="D67" s="215"/>
      <c r="E67" s="212">
        <f t="shared" si="2"/>
        <v>0</v>
      </c>
      <c r="F67" s="212"/>
      <c r="G67" s="216"/>
      <c r="H67" s="29"/>
      <c r="I67" s="29"/>
      <c r="J67" s="29"/>
      <c r="K67" s="29"/>
      <c r="L67" s="222"/>
      <c r="M67" s="323" t="s">
        <v>454</v>
      </c>
      <c r="N67" s="324" t="s">
        <v>455</v>
      </c>
      <c r="O67" s="325">
        <v>40000</v>
      </c>
      <c r="P67" s="324" t="s">
        <v>131</v>
      </c>
      <c r="Q67" s="326">
        <v>9</v>
      </c>
      <c r="R67" s="324" t="s">
        <v>131</v>
      </c>
      <c r="S67" s="327">
        <v>1</v>
      </c>
      <c r="T67" s="324" t="s">
        <v>132</v>
      </c>
      <c r="U67" s="324"/>
      <c r="V67" s="329">
        <f>O67*Q67*S67</f>
        <v>360000</v>
      </c>
    </row>
    <row r="68" spans="1:22" ht="17.25" hidden="1" customHeight="1">
      <c r="A68" s="121"/>
      <c r="B68" s="122"/>
      <c r="C68" s="122"/>
      <c r="D68" s="215"/>
      <c r="E68" s="212">
        <f t="shared" si="2"/>
        <v>0</v>
      </c>
      <c r="F68" s="212"/>
      <c r="G68" s="216"/>
      <c r="H68" s="29"/>
      <c r="I68" s="29"/>
      <c r="J68" s="29"/>
      <c r="K68" s="29"/>
      <c r="L68" s="222"/>
      <c r="M68" s="323"/>
      <c r="N68" s="324"/>
      <c r="O68" s="325">
        <v>0</v>
      </c>
      <c r="P68" s="324" t="s">
        <v>131</v>
      </c>
      <c r="Q68" s="326">
        <v>12</v>
      </c>
      <c r="R68" s="324" t="s">
        <v>131</v>
      </c>
      <c r="S68" s="327">
        <v>2</v>
      </c>
      <c r="T68" s="324" t="s">
        <v>132</v>
      </c>
      <c r="U68" s="324"/>
      <c r="V68" s="329">
        <f>O68*Q68*S68</f>
        <v>0</v>
      </c>
    </row>
    <row r="69" spans="1:22" ht="17.25" hidden="1" customHeight="1">
      <c r="A69" s="121"/>
      <c r="B69" s="122"/>
      <c r="C69" s="122"/>
      <c r="D69" s="215"/>
      <c r="E69" s="212">
        <f t="shared" si="2"/>
        <v>0</v>
      </c>
      <c r="F69" s="212"/>
      <c r="G69" s="216"/>
      <c r="H69" s="29"/>
      <c r="I69" s="29"/>
      <c r="J69" s="29"/>
      <c r="K69" s="29"/>
      <c r="L69" s="222"/>
      <c r="M69" s="323"/>
      <c r="N69" s="324"/>
      <c r="O69" s="325">
        <v>0</v>
      </c>
      <c r="P69" s="324" t="s">
        <v>131</v>
      </c>
      <c r="Q69" s="326">
        <v>12</v>
      </c>
      <c r="R69" s="324" t="s">
        <v>131</v>
      </c>
      <c r="S69" s="327">
        <v>1</v>
      </c>
      <c r="T69" s="324" t="s">
        <v>132</v>
      </c>
      <c r="U69" s="324"/>
      <c r="V69" s="329">
        <f>O69*Q69*S69</f>
        <v>0</v>
      </c>
    </row>
    <row r="70" spans="1:22" ht="17.25" hidden="1" customHeight="1">
      <c r="A70" s="121"/>
      <c r="B70" s="122"/>
      <c r="C70" s="122"/>
      <c r="D70" s="215"/>
      <c r="E70" s="212">
        <f t="shared" si="2"/>
        <v>0</v>
      </c>
      <c r="F70" s="212"/>
      <c r="G70" s="216"/>
      <c r="H70" s="29"/>
      <c r="I70" s="29"/>
      <c r="J70" s="29"/>
      <c r="K70" s="29"/>
      <c r="L70" s="222"/>
      <c r="M70" s="323"/>
      <c r="N70" s="324"/>
      <c r="O70" s="325"/>
      <c r="P70" s="324"/>
      <c r="Q70" s="326"/>
      <c r="R70" s="324"/>
      <c r="S70" s="327"/>
      <c r="T70" s="324"/>
      <c r="U70" s="324"/>
      <c r="V70" s="329"/>
    </row>
    <row r="71" spans="1:22" ht="17.25" customHeight="1">
      <c r="A71" s="121"/>
      <c r="B71" s="122"/>
      <c r="C71" s="122"/>
      <c r="D71" s="215"/>
      <c r="E71" s="212">
        <f t="shared" si="2"/>
        <v>0</v>
      </c>
      <c r="F71" s="212"/>
      <c r="G71" s="216"/>
      <c r="H71" s="29"/>
      <c r="I71" s="29"/>
      <c r="J71" s="29"/>
      <c r="K71" s="29"/>
      <c r="L71" s="222"/>
      <c r="M71" s="331" t="s">
        <v>152</v>
      </c>
      <c r="N71" s="324"/>
      <c r="O71" s="325"/>
      <c r="P71" s="324"/>
      <c r="Q71" s="326"/>
      <c r="R71" s="324"/>
      <c r="S71" s="327"/>
      <c r="T71" s="324"/>
      <c r="U71" s="324"/>
      <c r="V71" s="328">
        <f>V72+V73</f>
        <v>7627730</v>
      </c>
    </row>
    <row r="72" spans="1:22" ht="17.25" customHeight="1">
      <c r="A72" s="121"/>
      <c r="B72" s="122"/>
      <c r="C72" s="122"/>
      <c r="D72" s="215"/>
      <c r="E72" s="212">
        <f t="shared" si="2"/>
        <v>0</v>
      </c>
      <c r="F72" s="212"/>
      <c r="G72" s="216"/>
      <c r="H72" s="29"/>
      <c r="I72" s="29"/>
      <c r="J72" s="29"/>
      <c r="K72" s="29"/>
      <c r="L72" s="222"/>
      <c r="M72" s="333" t="s">
        <v>441</v>
      </c>
      <c r="N72" s="334">
        <f>V15+V16</f>
        <v>35062800</v>
      </c>
      <c r="O72" s="335" t="s">
        <v>153</v>
      </c>
      <c r="P72" s="324" t="s">
        <v>131</v>
      </c>
      <c r="Q72" s="336" t="s">
        <v>154</v>
      </c>
      <c r="R72" s="324" t="s">
        <v>131</v>
      </c>
      <c r="S72" s="324" t="s">
        <v>155</v>
      </c>
      <c r="T72" s="324" t="s">
        <v>132</v>
      </c>
      <c r="U72" s="324"/>
      <c r="V72" s="329">
        <v>4929250</v>
      </c>
    </row>
    <row r="73" spans="1:22" ht="17.25" customHeight="1">
      <c r="A73" s="121"/>
      <c r="B73" s="122"/>
      <c r="C73" s="122"/>
      <c r="D73" s="215"/>
      <c r="E73" s="212">
        <f t="shared" ref="E73:E76" si="6">SUM(H73:K73)</f>
        <v>0</v>
      </c>
      <c r="F73" s="212"/>
      <c r="G73" s="216"/>
      <c r="H73" s="29"/>
      <c r="I73" s="29"/>
      <c r="J73" s="29"/>
      <c r="K73" s="29"/>
      <c r="L73" s="222"/>
      <c r="M73" s="333" t="s">
        <v>442</v>
      </c>
      <c r="N73" s="334">
        <f>V17+V18</f>
        <v>19011600</v>
      </c>
      <c r="O73" s="335" t="s">
        <v>266</v>
      </c>
      <c r="P73" s="324" t="s">
        <v>131</v>
      </c>
      <c r="Q73" s="336" t="s">
        <v>267</v>
      </c>
      <c r="R73" s="324" t="s">
        <v>131</v>
      </c>
      <c r="S73" s="324" t="s">
        <v>445</v>
      </c>
      <c r="T73" s="324" t="s">
        <v>132</v>
      </c>
      <c r="U73" s="324"/>
      <c r="V73" s="329">
        <v>2698480</v>
      </c>
    </row>
    <row r="74" spans="1:22" ht="17.25" customHeight="1">
      <c r="A74" s="121"/>
      <c r="B74" s="122"/>
      <c r="C74" s="122" t="s">
        <v>92</v>
      </c>
      <c r="D74" s="215">
        <v>6540550</v>
      </c>
      <c r="E74" s="212">
        <f t="shared" si="6"/>
        <v>5568890</v>
      </c>
      <c r="F74" s="212">
        <f t="shared" si="4"/>
        <v>-971660</v>
      </c>
      <c r="G74" s="216">
        <f t="shared" si="1"/>
        <v>-14.855937191826376</v>
      </c>
      <c r="H74" s="15">
        <v>5568890</v>
      </c>
      <c r="I74" s="15"/>
      <c r="J74" s="15"/>
      <c r="K74" s="15"/>
      <c r="L74" s="222"/>
      <c r="M74" s="323" t="s">
        <v>156</v>
      </c>
      <c r="N74" s="324"/>
      <c r="O74" s="325"/>
      <c r="P74" s="324"/>
      <c r="Q74" s="337"/>
      <c r="R74" s="324"/>
      <c r="S74" s="327"/>
      <c r="T74" s="324"/>
      <c r="U74" s="324"/>
      <c r="V74" s="328">
        <f>V75+V76</f>
        <v>5568890</v>
      </c>
    </row>
    <row r="75" spans="1:22" ht="17.25" customHeight="1">
      <c r="A75" s="121"/>
      <c r="B75" s="122"/>
      <c r="C75" s="122"/>
      <c r="D75" s="215"/>
      <c r="E75" s="212">
        <f t="shared" si="6"/>
        <v>0</v>
      </c>
      <c r="F75" s="212"/>
      <c r="G75" s="216"/>
      <c r="H75" s="15"/>
      <c r="I75" s="15"/>
      <c r="J75" s="15"/>
      <c r="K75" s="15"/>
      <c r="L75" s="222"/>
      <c r="M75" s="323" t="s">
        <v>443</v>
      </c>
      <c r="N75" s="324"/>
      <c r="O75" s="325">
        <f>V15+V16</f>
        <v>35062800</v>
      </c>
      <c r="P75" s="324" t="s">
        <v>131</v>
      </c>
      <c r="Q75" s="337" t="s">
        <v>299</v>
      </c>
      <c r="R75" s="324"/>
      <c r="S75" s="327"/>
      <c r="T75" s="324" t="s">
        <v>132</v>
      </c>
      <c r="U75" s="324"/>
      <c r="V75" s="329">
        <v>3624050</v>
      </c>
    </row>
    <row r="76" spans="1:22" ht="17.25" customHeight="1">
      <c r="A76" s="121"/>
      <c r="B76" s="122"/>
      <c r="C76" s="122"/>
      <c r="D76" s="212"/>
      <c r="E76" s="212">
        <f t="shared" si="6"/>
        <v>0</v>
      </c>
      <c r="F76" s="212"/>
      <c r="G76" s="216"/>
      <c r="H76" s="29"/>
      <c r="I76" s="29"/>
      <c r="J76" s="29"/>
      <c r="K76" s="29"/>
      <c r="L76" s="222"/>
      <c r="M76" s="323" t="s">
        <v>444</v>
      </c>
      <c r="N76" s="324"/>
      <c r="O76" s="325">
        <f>V17+V18</f>
        <v>19011600</v>
      </c>
      <c r="P76" s="324" t="s">
        <v>131</v>
      </c>
      <c r="Q76" s="337" t="s">
        <v>157</v>
      </c>
      <c r="R76" s="324"/>
      <c r="S76" s="327"/>
      <c r="T76" s="324" t="s">
        <v>132</v>
      </c>
      <c r="U76" s="324"/>
      <c r="V76" s="329">
        <v>1944840</v>
      </c>
    </row>
    <row r="77" spans="1:22" ht="17.25" customHeight="1">
      <c r="A77" s="121"/>
      <c r="B77" s="122"/>
      <c r="C77" s="122" t="s">
        <v>93</v>
      </c>
      <c r="D77" s="215">
        <v>8122650</v>
      </c>
      <c r="E77" s="212">
        <f>SUM(H77:K77)</f>
        <v>6370950</v>
      </c>
      <c r="F77" s="212">
        <f t="shared" si="4"/>
        <v>-1751700</v>
      </c>
      <c r="G77" s="216">
        <f t="shared" si="1"/>
        <v>-21.565622056841054</v>
      </c>
      <c r="H77" s="15">
        <v>6370950</v>
      </c>
      <c r="I77" s="15"/>
      <c r="J77" s="15"/>
      <c r="K77" s="15"/>
      <c r="L77" s="222"/>
      <c r="M77" s="323" t="s">
        <v>158</v>
      </c>
      <c r="N77" s="338"/>
      <c r="O77" s="325"/>
      <c r="P77" s="324"/>
      <c r="Q77" s="326"/>
      <c r="R77" s="324"/>
      <c r="S77" s="327"/>
      <c r="T77" s="324"/>
      <c r="U77" s="324"/>
      <c r="V77" s="328">
        <f>SUM(V78:V82)</f>
        <v>6370950</v>
      </c>
    </row>
    <row r="78" spans="1:22" ht="17.25" customHeight="1">
      <c r="A78" s="121"/>
      <c r="B78" s="122"/>
      <c r="C78" s="122"/>
      <c r="D78" s="212"/>
      <c r="E78" s="212"/>
      <c r="F78" s="212"/>
      <c r="G78" s="216"/>
      <c r="H78" s="29"/>
      <c r="I78" s="29"/>
      <c r="J78" s="29"/>
      <c r="K78" s="29"/>
      <c r="L78" s="222"/>
      <c r="M78" s="330" t="s">
        <v>300</v>
      </c>
      <c r="N78" s="338"/>
      <c r="O78" s="325">
        <f>V9+V46</f>
        <v>66825050</v>
      </c>
      <c r="P78" s="324" t="s">
        <v>131</v>
      </c>
      <c r="Q78" s="339">
        <v>4.4999999999999998E-2</v>
      </c>
      <c r="R78" s="324"/>
      <c r="S78" s="327"/>
      <c r="T78" s="324" t="s">
        <v>132</v>
      </c>
      <c r="U78" s="324"/>
      <c r="V78" s="329">
        <v>2462730</v>
      </c>
    </row>
    <row r="79" spans="1:22" ht="17.25" customHeight="1">
      <c r="A79" s="121"/>
      <c r="B79" s="122"/>
      <c r="C79" s="122"/>
      <c r="D79" s="212"/>
      <c r="E79" s="212"/>
      <c r="F79" s="212"/>
      <c r="G79" s="216"/>
      <c r="H79" s="29"/>
      <c r="I79" s="29"/>
      <c r="J79" s="29"/>
      <c r="K79" s="29"/>
      <c r="L79" s="222"/>
      <c r="M79" s="330" t="s">
        <v>159</v>
      </c>
      <c r="N79" s="338"/>
      <c r="O79" s="325">
        <f>O78</f>
        <v>66825050</v>
      </c>
      <c r="P79" s="324" t="s">
        <v>131</v>
      </c>
      <c r="Q79" s="340">
        <v>3.5450000000000002E-2</v>
      </c>
      <c r="R79" s="324"/>
      <c r="S79" s="327"/>
      <c r="T79" s="324" t="s">
        <v>132</v>
      </c>
      <c r="U79" s="324"/>
      <c r="V79" s="329">
        <v>2368840</v>
      </c>
    </row>
    <row r="80" spans="1:22" ht="17.25" customHeight="1">
      <c r="A80" s="121"/>
      <c r="B80" s="122"/>
      <c r="C80" s="122"/>
      <c r="D80" s="212"/>
      <c r="E80" s="212"/>
      <c r="F80" s="212"/>
      <c r="G80" s="216"/>
      <c r="H80" s="29"/>
      <c r="I80" s="29"/>
      <c r="J80" s="29"/>
      <c r="K80" s="29"/>
      <c r="L80" s="222"/>
      <c r="M80" s="330" t="s">
        <v>160</v>
      </c>
      <c r="N80" s="338"/>
      <c r="O80" s="325">
        <f>V79</f>
        <v>2368840</v>
      </c>
      <c r="P80" s="324" t="s">
        <v>131</v>
      </c>
      <c r="Q80" s="341">
        <v>0.12809999999999999</v>
      </c>
      <c r="R80" s="324"/>
      <c r="S80" s="327"/>
      <c r="T80" s="324" t="s">
        <v>132</v>
      </c>
      <c r="U80" s="324"/>
      <c r="V80" s="329">
        <v>303350</v>
      </c>
    </row>
    <row r="81" spans="1:22" ht="17.25" customHeight="1">
      <c r="A81" s="121"/>
      <c r="B81" s="122"/>
      <c r="C81" s="122"/>
      <c r="D81" s="212"/>
      <c r="E81" s="212"/>
      <c r="F81" s="212"/>
      <c r="G81" s="216"/>
      <c r="H81" s="29"/>
      <c r="I81" s="29"/>
      <c r="J81" s="29"/>
      <c r="K81" s="29"/>
      <c r="L81" s="222"/>
      <c r="M81" s="330" t="s">
        <v>161</v>
      </c>
      <c r="N81" s="338"/>
      <c r="O81" s="325">
        <f>O79</f>
        <v>66825050</v>
      </c>
      <c r="P81" s="324" t="s">
        <v>131</v>
      </c>
      <c r="Q81" s="341">
        <v>1.0500000000000001E-2</v>
      </c>
      <c r="R81" s="324"/>
      <c r="S81" s="327"/>
      <c r="T81" s="324" t="s">
        <v>132</v>
      </c>
      <c r="U81" s="324"/>
      <c r="V81" s="329">
        <v>701680</v>
      </c>
    </row>
    <row r="82" spans="1:22" ht="17.25" customHeight="1">
      <c r="A82" s="121"/>
      <c r="B82" s="122"/>
      <c r="C82" s="122"/>
      <c r="D82" s="212"/>
      <c r="E82" s="212"/>
      <c r="F82" s="212"/>
      <c r="G82" s="216"/>
      <c r="H82" s="29"/>
      <c r="I82" s="29"/>
      <c r="J82" s="29"/>
      <c r="K82" s="29"/>
      <c r="L82" s="222"/>
      <c r="M82" s="330" t="s">
        <v>162</v>
      </c>
      <c r="N82" s="338"/>
      <c r="O82" s="325">
        <f>O81</f>
        <v>66825050</v>
      </c>
      <c r="P82" s="324" t="s">
        <v>131</v>
      </c>
      <c r="Q82" s="340">
        <v>8.0000000000000002E-3</v>
      </c>
      <c r="R82" s="324"/>
      <c r="S82" s="327"/>
      <c r="T82" s="324" t="s">
        <v>132</v>
      </c>
      <c r="U82" s="324"/>
      <c r="V82" s="329">
        <v>534350</v>
      </c>
    </row>
    <row r="83" spans="1:22" ht="17.25" hidden="1" customHeight="1">
      <c r="A83" s="121"/>
      <c r="B83" s="122"/>
      <c r="C83" s="122" t="s">
        <v>94</v>
      </c>
      <c r="D83" s="212">
        <v>0</v>
      </c>
      <c r="E83" s="212">
        <f>SUM(H83:K83)</f>
        <v>0</v>
      </c>
      <c r="F83" s="212">
        <f t="shared" si="4"/>
        <v>0</v>
      </c>
      <c r="G83" s="216">
        <v>0</v>
      </c>
      <c r="H83" s="15">
        <f>'[1]라. 세출내역서(나온보조금)'!H46</f>
        <v>0</v>
      </c>
      <c r="I83" s="15">
        <f>'[1]라. 세출내역서(나온자부담)'!I46+'[1]라. 세출내역서(나온보조금)'!I46</f>
        <v>0</v>
      </c>
      <c r="J83" s="15">
        <f>'[1]라. 세출내역서(나온자부담)'!J46+'[1]라. 세출내역서(나온보조금)'!J46</f>
        <v>0</v>
      </c>
      <c r="K83" s="15">
        <f>'[1]라. 세출내역서(나온자부담)'!K46+'[1]라. 세출내역서(나온보조금)'!K46</f>
        <v>0</v>
      </c>
      <c r="L83" s="222"/>
      <c r="M83" s="323" t="s">
        <v>164</v>
      </c>
      <c r="N83" s="338"/>
      <c r="O83" s="325"/>
      <c r="P83" s="324"/>
      <c r="Q83" s="326"/>
      <c r="R83" s="324"/>
      <c r="S83" s="327"/>
      <c r="T83" s="324"/>
      <c r="U83" s="324"/>
      <c r="V83" s="328">
        <f>SUM(V84:V86)</f>
        <v>0</v>
      </c>
    </row>
    <row r="84" spans="1:22" ht="17.25" hidden="1" customHeight="1">
      <c r="A84" s="121"/>
      <c r="B84" s="122"/>
      <c r="C84" s="122"/>
      <c r="D84" s="215"/>
      <c r="E84" s="212"/>
      <c r="F84" s="212"/>
      <c r="G84" s="216"/>
      <c r="H84" s="15"/>
      <c r="I84" s="15"/>
      <c r="J84" s="15"/>
      <c r="K84" s="15"/>
      <c r="L84" s="222"/>
      <c r="M84" s="323" t="s">
        <v>165</v>
      </c>
      <c r="N84" s="338"/>
      <c r="O84" s="325">
        <v>0</v>
      </c>
      <c r="P84" s="324" t="s">
        <v>131</v>
      </c>
      <c r="Q84" s="326">
        <v>12</v>
      </c>
      <c r="R84" s="324"/>
      <c r="S84" s="327"/>
      <c r="T84" s="324" t="s">
        <v>132</v>
      </c>
      <c r="U84" s="324"/>
      <c r="V84" s="329">
        <f>O84*Q84</f>
        <v>0</v>
      </c>
    </row>
    <row r="85" spans="1:22" ht="17.25" hidden="1" customHeight="1">
      <c r="A85" s="121"/>
      <c r="B85" s="122"/>
      <c r="C85" s="122"/>
      <c r="D85" s="215"/>
      <c r="E85" s="212"/>
      <c r="F85" s="212"/>
      <c r="G85" s="216"/>
      <c r="H85" s="29"/>
      <c r="I85" s="29"/>
      <c r="J85" s="29"/>
      <c r="K85" s="29"/>
      <c r="L85" s="222"/>
      <c r="M85" s="323" t="s">
        <v>166</v>
      </c>
      <c r="N85" s="338"/>
      <c r="O85" s="325">
        <v>0</v>
      </c>
      <c r="P85" s="324" t="s">
        <v>131</v>
      </c>
      <c r="Q85" s="342">
        <v>1</v>
      </c>
      <c r="R85" s="324" t="s">
        <v>131</v>
      </c>
      <c r="S85" s="327">
        <v>16</v>
      </c>
      <c r="T85" s="324" t="s">
        <v>132</v>
      </c>
      <c r="U85" s="324"/>
      <c r="V85" s="329">
        <f>O85*Q85*S85</f>
        <v>0</v>
      </c>
    </row>
    <row r="86" spans="1:22" ht="17.25" hidden="1" customHeight="1">
      <c r="A86" s="121"/>
      <c r="B86" s="122"/>
      <c r="C86" s="122"/>
      <c r="D86" s="215"/>
      <c r="E86" s="212"/>
      <c r="F86" s="212"/>
      <c r="G86" s="216"/>
      <c r="H86" s="29"/>
      <c r="I86" s="29"/>
      <c r="J86" s="29"/>
      <c r="K86" s="29"/>
      <c r="L86" s="222"/>
      <c r="M86" s="323" t="s">
        <v>167</v>
      </c>
      <c r="N86" s="338"/>
      <c r="O86" s="325">
        <v>0</v>
      </c>
      <c r="P86" s="324" t="s">
        <v>131</v>
      </c>
      <c r="Q86" s="342">
        <v>1</v>
      </c>
      <c r="R86" s="324" t="s">
        <v>131</v>
      </c>
      <c r="S86" s="327">
        <v>10</v>
      </c>
      <c r="T86" s="324" t="s">
        <v>132</v>
      </c>
      <c r="U86" s="324"/>
      <c r="V86" s="329">
        <f>O86*Q86*S86</f>
        <v>0</v>
      </c>
    </row>
    <row r="87" spans="1:22" ht="17.25" customHeight="1">
      <c r="A87" s="121"/>
      <c r="B87" s="194" t="s">
        <v>95</v>
      </c>
      <c r="C87" s="194" t="s">
        <v>65</v>
      </c>
      <c r="D87" s="209">
        <v>360000</v>
      </c>
      <c r="E87" s="209">
        <f>SUM(E88,E93)</f>
        <v>37200</v>
      </c>
      <c r="F87" s="209">
        <f>E87-D87</f>
        <v>-322800</v>
      </c>
      <c r="G87" s="210">
        <v>0</v>
      </c>
      <c r="H87" s="211">
        <f>SUM(H88:H93)</f>
        <v>0</v>
      </c>
      <c r="I87" s="211">
        <f>SUM(I88:I93)</f>
        <v>0</v>
      </c>
      <c r="J87" s="211">
        <f>SUM(J88:J93)</f>
        <v>37200</v>
      </c>
      <c r="K87" s="211">
        <f>SUM(K88:K93)</f>
        <v>0</v>
      </c>
      <c r="L87" s="222"/>
      <c r="M87" s="320"/>
      <c r="N87" s="321"/>
      <c r="O87" s="321"/>
      <c r="P87" s="321"/>
      <c r="Q87" s="321"/>
      <c r="R87" s="321"/>
      <c r="S87" s="321"/>
      <c r="T87" s="321"/>
      <c r="U87" s="321"/>
      <c r="V87" s="322">
        <f>SUM(V88,V91,V93)</f>
        <v>37200</v>
      </c>
    </row>
    <row r="88" spans="1:22" ht="17.25" hidden="1" customHeight="1">
      <c r="A88" s="121"/>
      <c r="B88" s="122"/>
      <c r="C88" s="122" t="s">
        <v>96</v>
      </c>
      <c r="D88" s="215">
        <v>0</v>
      </c>
      <c r="E88" s="212">
        <f>SUM(H88:K88)</f>
        <v>0</v>
      </c>
      <c r="F88" s="212">
        <f t="shared" ref="F88" si="7">E88-D88</f>
        <v>0</v>
      </c>
      <c r="G88" s="216">
        <v>0</v>
      </c>
      <c r="H88" s="15">
        <f>'[1]라. 세출내역서(나온보조금)'!H62</f>
        <v>0</v>
      </c>
      <c r="I88" s="15">
        <f>'[1]라. 세출내역서(나온자부담)'!I51+'[1]라. 세출내역서(나온보조금)'!I49</f>
        <v>0</v>
      </c>
      <c r="J88" s="15">
        <f>'[1]라. 세출내역서(나온자부담)'!J51+'[1]라. 세출내역서(나온보조금)'!J49</f>
        <v>0</v>
      </c>
      <c r="K88" s="15">
        <f>'[1]라. 세출내역서(나온자부담)'!K51+'[1]라. 세출내역서(나온보조금)'!K49</f>
        <v>0</v>
      </c>
      <c r="L88" s="222"/>
      <c r="M88" s="323" t="s">
        <v>168</v>
      </c>
      <c r="N88" s="338"/>
      <c r="O88" s="325"/>
      <c r="P88" s="324"/>
      <c r="Q88" s="326"/>
      <c r="R88" s="324"/>
      <c r="S88" s="327"/>
      <c r="T88" s="324"/>
      <c r="U88" s="324"/>
      <c r="V88" s="328">
        <f>SUM(V89:V90)</f>
        <v>0</v>
      </c>
    </row>
    <row r="89" spans="1:22" ht="17.25" hidden="1" customHeight="1">
      <c r="A89" s="121"/>
      <c r="B89" s="122"/>
      <c r="C89" s="122"/>
      <c r="D89" s="215"/>
      <c r="E89" s="212"/>
      <c r="F89" s="212"/>
      <c r="G89" s="216"/>
      <c r="H89" s="29"/>
      <c r="I89" s="29"/>
      <c r="J89" s="29"/>
      <c r="K89" s="29"/>
      <c r="L89" s="222"/>
      <c r="M89" s="330" t="s">
        <v>169</v>
      </c>
      <c r="N89" s="338"/>
      <c r="O89" s="325">
        <v>0</v>
      </c>
      <c r="P89" s="324" t="s">
        <v>131</v>
      </c>
      <c r="Q89" s="326">
        <v>12</v>
      </c>
      <c r="R89" s="324"/>
      <c r="S89" s="327"/>
      <c r="T89" s="324" t="s">
        <v>132</v>
      </c>
      <c r="U89" s="324"/>
      <c r="V89" s="329">
        <f>'[1]라. 세출내역서(나온자부담)'!V52+'[1]라. 세출내역서(나온보조금)'!V50</f>
        <v>0</v>
      </c>
    </row>
    <row r="90" spans="1:22" ht="17.25" hidden="1" customHeight="1">
      <c r="A90" s="121"/>
      <c r="B90" s="122"/>
      <c r="C90" s="122"/>
      <c r="D90" s="215"/>
      <c r="E90" s="212"/>
      <c r="F90" s="212"/>
      <c r="G90" s="216"/>
      <c r="H90" s="29"/>
      <c r="I90" s="29"/>
      <c r="J90" s="29"/>
      <c r="K90" s="29"/>
      <c r="L90" s="222"/>
      <c r="M90" s="330" t="s">
        <v>170</v>
      </c>
      <c r="N90" s="338"/>
      <c r="O90" s="325">
        <v>0</v>
      </c>
      <c r="P90" s="324" t="s">
        <v>131</v>
      </c>
      <c r="Q90" s="326">
        <v>2</v>
      </c>
      <c r="R90" s="324" t="s">
        <v>131</v>
      </c>
      <c r="S90" s="327">
        <v>10</v>
      </c>
      <c r="T90" s="324" t="s">
        <v>132</v>
      </c>
      <c r="U90" s="324"/>
      <c r="V90" s="329">
        <f>'[1]라. 세출내역서(나온자부담)'!V53+'[1]라. 세출내역서(나온보조금)'!V51</f>
        <v>0</v>
      </c>
    </row>
    <row r="91" spans="1:22" ht="17.25" hidden="1" customHeight="1">
      <c r="A91" s="121"/>
      <c r="B91" s="122"/>
      <c r="C91" s="122" t="s">
        <v>124</v>
      </c>
      <c r="D91" s="212">
        <v>0</v>
      </c>
      <c r="E91" s="212">
        <f t="shared" ref="E91" si="8">SUM(H91:K91)</f>
        <v>0</v>
      </c>
      <c r="F91" s="212">
        <f t="shared" ref="F91" si="9">E91-D91</f>
        <v>0</v>
      </c>
      <c r="G91" s="216">
        <v>0</v>
      </c>
      <c r="H91" s="29">
        <f>U91</f>
        <v>0</v>
      </c>
      <c r="I91" s="29"/>
      <c r="J91" s="29"/>
      <c r="K91" s="29"/>
      <c r="L91" s="222"/>
      <c r="M91" s="323" t="s">
        <v>171</v>
      </c>
      <c r="N91" s="338"/>
      <c r="O91" s="325"/>
      <c r="P91" s="324"/>
      <c r="Q91" s="326"/>
      <c r="R91" s="324"/>
      <c r="S91" s="327"/>
      <c r="T91" s="324"/>
      <c r="U91" s="324"/>
      <c r="V91" s="328">
        <v>0</v>
      </c>
    </row>
    <row r="92" spans="1:22" ht="17.25" hidden="1" customHeight="1">
      <c r="A92" s="121"/>
      <c r="B92" s="122"/>
      <c r="C92" s="122"/>
      <c r="D92" s="212"/>
      <c r="E92" s="212"/>
      <c r="F92" s="212"/>
      <c r="G92" s="213"/>
      <c r="H92" s="29"/>
      <c r="I92" s="29"/>
      <c r="J92" s="29"/>
      <c r="K92" s="29"/>
      <c r="L92" s="222"/>
      <c r="M92" s="323"/>
      <c r="N92" s="338"/>
      <c r="O92" s="325"/>
      <c r="P92" s="324"/>
      <c r="Q92" s="326"/>
      <c r="R92" s="324"/>
      <c r="S92" s="327"/>
      <c r="T92" s="324"/>
      <c r="U92" s="324"/>
      <c r="V92" s="328"/>
    </row>
    <row r="93" spans="1:22" ht="17.25" customHeight="1">
      <c r="A93" s="121"/>
      <c r="B93" s="122"/>
      <c r="C93" s="122" t="s">
        <v>97</v>
      </c>
      <c r="D93" s="215">
        <v>360000</v>
      </c>
      <c r="E93" s="212">
        <f t="shared" ref="E93" si="10">SUM(H93:K93)</f>
        <v>37200</v>
      </c>
      <c r="F93" s="212">
        <f t="shared" ref="F93" si="11">E93-D93</f>
        <v>-322800</v>
      </c>
      <c r="G93" s="216">
        <v>0</v>
      </c>
      <c r="H93" s="15"/>
      <c r="I93" s="15"/>
      <c r="J93" s="15">
        <v>37200</v>
      </c>
      <c r="K93" s="15"/>
      <c r="L93" s="222"/>
      <c r="M93" s="323" t="s">
        <v>172</v>
      </c>
      <c r="N93" s="338"/>
      <c r="O93" s="325"/>
      <c r="P93" s="324"/>
      <c r="Q93" s="326"/>
      <c r="R93" s="324"/>
      <c r="S93" s="327"/>
      <c r="T93" s="324"/>
      <c r="U93" s="324"/>
      <c r="V93" s="328">
        <f>SUM(V94:V95)</f>
        <v>37200</v>
      </c>
    </row>
    <row r="94" spans="1:22" ht="17.25" hidden="1" customHeight="1">
      <c r="A94" s="121"/>
      <c r="B94" s="122"/>
      <c r="C94" s="122"/>
      <c r="D94" s="215"/>
      <c r="E94" s="212"/>
      <c r="F94" s="212"/>
      <c r="G94" s="216"/>
      <c r="H94" s="29"/>
      <c r="I94" s="29"/>
      <c r="J94" s="29"/>
      <c r="K94" s="29"/>
      <c r="L94" s="222"/>
      <c r="M94" s="330" t="s">
        <v>173</v>
      </c>
      <c r="N94" s="338"/>
      <c r="O94" s="325">
        <v>0</v>
      </c>
      <c r="P94" s="324" t="s">
        <v>131</v>
      </c>
      <c r="Q94" s="342">
        <v>4</v>
      </c>
      <c r="R94" s="324"/>
      <c r="S94" s="327"/>
      <c r="T94" s="324" t="s">
        <v>132</v>
      </c>
      <c r="U94" s="324"/>
      <c r="V94" s="329"/>
    </row>
    <row r="95" spans="1:22" ht="17.25" customHeight="1">
      <c r="A95" s="121"/>
      <c r="B95" s="122"/>
      <c r="C95" s="122"/>
      <c r="D95" s="215"/>
      <c r="E95" s="212"/>
      <c r="F95" s="212"/>
      <c r="G95" s="216"/>
      <c r="H95" s="29"/>
      <c r="I95" s="29"/>
      <c r="J95" s="29"/>
      <c r="K95" s="29"/>
      <c r="L95" s="222"/>
      <c r="M95" s="330" t="s">
        <v>174</v>
      </c>
      <c r="N95" s="338"/>
      <c r="O95" s="325">
        <f>V95/Q95</f>
        <v>18600</v>
      </c>
      <c r="P95" s="324" t="s">
        <v>131</v>
      </c>
      <c r="Q95" s="342">
        <v>2</v>
      </c>
      <c r="R95" s="324"/>
      <c r="S95" s="327"/>
      <c r="T95" s="324" t="s">
        <v>132</v>
      </c>
      <c r="U95" s="324"/>
      <c r="V95" s="329">
        <v>37200</v>
      </c>
    </row>
    <row r="96" spans="1:22" ht="17.25" customHeight="1">
      <c r="A96" s="121"/>
      <c r="B96" s="194" t="s">
        <v>98</v>
      </c>
      <c r="C96" s="194" t="s">
        <v>65</v>
      </c>
      <c r="D96" s="209">
        <f>D99+D111+D123</f>
        <v>10565283</v>
      </c>
      <c r="E96" s="209">
        <f>SUM(E97,E99,E111,E116,E123,E126)</f>
        <v>5144420</v>
      </c>
      <c r="F96" s="209">
        <f>E96-D96</f>
        <v>-5420863</v>
      </c>
      <c r="G96" s="210">
        <f t="shared" si="1"/>
        <v>-51.308261217423137</v>
      </c>
      <c r="H96" s="211">
        <f>SUM(H97:H126)</f>
        <v>2810000</v>
      </c>
      <c r="I96" s="211">
        <f>SUM(I97:I126)</f>
        <v>0</v>
      </c>
      <c r="J96" s="211">
        <f>SUM(J97:J126)</f>
        <v>2334420</v>
      </c>
      <c r="K96" s="211">
        <f>SUM(K97:K126)</f>
        <v>0</v>
      </c>
      <c r="L96" s="222"/>
      <c r="M96" s="320"/>
      <c r="N96" s="321"/>
      <c r="O96" s="321"/>
      <c r="P96" s="321"/>
      <c r="Q96" s="321"/>
      <c r="R96" s="321"/>
      <c r="S96" s="321"/>
      <c r="T96" s="321"/>
      <c r="U96" s="321"/>
      <c r="V96" s="322">
        <f>SUM(V97,V99,V111,V116,V123,V126)</f>
        <v>5144420</v>
      </c>
    </row>
    <row r="97" spans="1:22" ht="17.25" hidden="1" customHeight="1">
      <c r="A97" s="121"/>
      <c r="B97" s="122"/>
      <c r="C97" s="122" t="s">
        <v>99</v>
      </c>
      <c r="D97" s="212">
        <v>0</v>
      </c>
      <c r="E97" s="212">
        <f>SUM(H97:K97)</f>
        <v>0</v>
      </c>
      <c r="F97" s="212">
        <f t="shared" ref="F97" si="12">E97-D97</f>
        <v>0</v>
      </c>
      <c r="G97" s="216">
        <v>0</v>
      </c>
      <c r="H97" s="15">
        <f>'[1]라. 세출내역서(나온보조금)'!H71</f>
        <v>0</v>
      </c>
      <c r="I97" s="15">
        <f>'[1]라. 세출내역서(나온자부담)'!I60+'[1]라. 세출내역서(나온보조금)'!I57</f>
        <v>0</v>
      </c>
      <c r="J97" s="15">
        <f>'[1]라. 세출내역서(나온자부담)'!J60+'[1]라. 세출내역서(나온보조금)'!J57</f>
        <v>0</v>
      </c>
      <c r="K97" s="15">
        <f>'[1]라. 세출내역서(나온자부담)'!K60+'[1]라. 세출내역서(나온보조금)'!K57</f>
        <v>0</v>
      </c>
      <c r="L97" s="222"/>
      <c r="M97" s="323" t="s">
        <v>175</v>
      </c>
      <c r="N97" s="324"/>
      <c r="O97" s="325"/>
      <c r="P97" s="324"/>
      <c r="Q97" s="326"/>
      <c r="R97" s="324"/>
      <c r="S97" s="327"/>
      <c r="T97" s="324"/>
      <c r="U97" s="324"/>
      <c r="V97" s="328">
        <f t="shared" ref="V97" si="13">F97</f>
        <v>0</v>
      </c>
    </row>
    <row r="98" spans="1:22" ht="17.25" hidden="1" customHeight="1">
      <c r="A98" s="121"/>
      <c r="B98" s="122"/>
      <c r="C98" s="122"/>
      <c r="D98" s="215"/>
      <c r="E98" s="212"/>
      <c r="F98" s="212"/>
      <c r="G98" s="216"/>
      <c r="H98" s="29"/>
      <c r="I98" s="29"/>
      <c r="J98" s="29"/>
      <c r="K98" s="29"/>
      <c r="L98" s="222"/>
      <c r="M98" s="330" t="s">
        <v>176</v>
      </c>
      <c r="N98" s="324"/>
      <c r="O98" s="325">
        <v>0</v>
      </c>
      <c r="P98" s="324" t="s">
        <v>131</v>
      </c>
      <c r="Q98" s="342">
        <v>10</v>
      </c>
      <c r="R98" s="324" t="s">
        <v>131</v>
      </c>
      <c r="S98" s="327">
        <v>1</v>
      </c>
      <c r="T98" s="324" t="s">
        <v>132</v>
      </c>
      <c r="U98" s="324"/>
      <c r="V98" s="329">
        <f>'[1]라. 세출내역서(나온자부담)'!V61+'[1]라. 세출내역서(나온보조금)'!V58</f>
        <v>0</v>
      </c>
    </row>
    <row r="99" spans="1:22" ht="17.25" customHeight="1">
      <c r="A99" s="121"/>
      <c r="B99" s="122"/>
      <c r="C99" s="122" t="s">
        <v>100</v>
      </c>
      <c r="D99" s="215">
        <v>2565283</v>
      </c>
      <c r="E99" s="212">
        <f t="shared" ref="E99:E122" si="14">SUM(H99:K99)</f>
        <v>2144000</v>
      </c>
      <c r="F99" s="212">
        <f t="shared" ref="F99:F126" si="15">E99-D99</f>
        <v>-421283</v>
      </c>
      <c r="G99" s="216">
        <f t="shared" si="1"/>
        <v>-16.422476584454813</v>
      </c>
      <c r="H99" s="15">
        <v>1310000</v>
      </c>
      <c r="I99" s="15"/>
      <c r="J99" s="15">
        <v>834000</v>
      </c>
      <c r="K99" s="15"/>
      <c r="L99" s="222"/>
      <c r="M99" s="323" t="s">
        <v>177</v>
      </c>
      <c r="N99" s="324"/>
      <c r="O99" s="325"/>
      <c r="P99" s="324"/>
      <c r="Q99" s="326"/>
      <c r="R99" s="324"/>
      <c r="S99" s="327"/>
      <c r="T99" s="324"/>
      <c r="U99" s="324"/>
      <c r="V99" s="328">
        <f>SUM(V100:V110)</f>
        <v>2144000</v>
      </c>
    </row>
    <row r="100" spans="1:22" ht="17.25" customHeight="1">
      <c r="A100" s="121"/>
      <c r="B100" s="122"/>
      <c r="C100" s="122"/>
      <c r="D100" s="215"/>
      <c r="E100" s="212"/>
      <c r="F100" s="212"/>
      <c r="G100" s="216"/>
      <c r="H100" s="29"/>
      <c r="I100" s="29"/>
      <c r="J100" s="29"/>
      <c r="K100" s="29"/>
      <c r="L100" s="222"/>
      <c r="M100" s="330" t="s">
        <v>178</v>
      </c>
      <c r="N100" s="324"/>
      <c r="O100" s="325">
        <f>V100/Q100</f>
        <v>56060</v>
      </c>
      <c r="P100" s="324" t="s">
        <v>131</v>
      </c>
      <c r="Q100" s="342">
        <v>2</v>
      </c>
      <c r="R100" s="324"/>
      <c r="S100" s="327"/>
      <c r="T100" s="324" t="s">
        <v>132</v>
      </c>
      <c r="U100" s="324"/>
      <c r="V100" s="329">
        <v>112120</v>
      </c>
    </row>
    <row r="101" spans="1:22" ht="17.25" customHeight="1">
      <c r="A101" s="121"/>
      <c r="B101" s="122"/>
      <c r="C101" s="122"/>
      <c r="D101" s="215"/>
      <c r="E101" s="212"/>
      <c r="F101" s="212"/>
      <c r="G101" s="216"/>
      <c r="H101" s="29"/>
      <c r="I101" s="29"/>
      <c r="J101" s="29"/>
      <c r="K101" s="29"/>
      <c r="L101" s="222"/>
      <c r="M101" s="330" t="s">
        <v>179</v>
      </c>
      <c r="N101" s="324"/>
      <c r="O101" s="325">
        <f>V101/Q101</f>
        <v>19950</v>
      </c>
      <c r="P101" s="324" t="s">
        <v>131</v>
      </c>
      <c r="Q101" s="342">
        <v>4</v>
      </c>
      <c r="R101" s="324"/>
      <c r="S101" s="327"/>
      <c r="T101" s="324" t="s">
        <v>132</v>
      </c>
      <c r="U101" s="324"/>
      <c r="V101" s="329">
        <v>79800</v>
      </c>
    </row>
    <row r="102" spans="1:22" ht="17.25" customHeight="1">
      <c r="A102" s="121"/>
      <c r="B102" s="122"/>
      <c r="C102" s="122"/>
      <c r="D102" s="215"/>
      <c r="E102" s="212"/>
      <c r="F102" s="212"/>
      <c r="G102" s="216"/>
      <c r="H102" s="29"/>
      <c r="I102" s="29"/>
      <c r="J102" s="29"/>
      <c r="K102" s="29"/>
      <c r="L102" s="222"/>
      <c r="M102" s="330" t="s">
        <v>180</v>
      </c>
      <c r="N102" s="324"/>
      <c r="O102" s="325">
        <f>V102/Q102</f>
        <v>99000</v>
      </c>
      <c r="P102" s="324" t="s">
        <v>131</v>
      </c>
      <c r="Q102" s="342">
        <v>1</v>
      </c>
      <c r="R102" s="324"/>
      <c r="S102" s="327"/>
      <c r="T102" s="324" t="s">
        <v>132</v>
      </c>
      <c r="U102" s="324"/>
      <c r="V102" s="329">
        <v>99000</v>
      </c>
    </row>
    <row r="103" spans="1:22" ht="17.25" hidden="1" customHeight="1">
      <c r="A103" s="121"/>
      <c r="B103" s="122"/>
      <c r="C103" s="122"/>
      <c r="D103" s="215"/>
      <c r="E103" s="212"/>
      <c r="F103" s="212"/>
      <c r="G103" s="216"/>
      <c r="H103" s="29"/>
      <c r="I103" s="29"/>
      <c r="J103" s="29"/>
      <c r="K103" s="29"/>
      <c r="L103" s="222"/>
      <c r="M103" s="330" t="s">
        <v>181</v>
      </c>
      <c r="N103" s="324"/>
      <c r="O103" s="325">
        <f t="shared" ref="O103:O107" si="16">V103/Q103</f>
        <v>0</v>
      </c>
      <c r="P103" s="324" t="s">
        <v>131</v>
      </c>
      <c r="Q103" s="342">
        <v>4</v>
      </c>
      <c r="R103" s="324"/>
      <c r="S103" s="327"/>
      <c r="T103" s="324" t="s">
        <v>132</v>
      </c>
      <c r="U103" s="324"/>
      <c r="V103" s="329"/>
    </row>
    <row r="104" spans="1:22" ht="17.25" hidden="1" customHeight="1">
      <c r="A104" s="121"/>
      <c r="B104" s="122"/>
      <c r="C104" s="122"/>
      <c r="D104" s="215"/>
      <c r="E104" s="212"/>
      <c r="F104" s="212"/>
      <c r="G104" s="216"/>
      <c r="H104" s="29"/>
      <c r="I104" s="29"/>
      <c r="J104" s="29"/>
      <c r="K104" s="29"/>
      <c r="L104" s="222"/>
      <c r="M104" s="330" t="s">
        <v>182</v>
      </c>
      <c r="N104" s="324"/>
      <c r="O104" s="325">
        <f t="shared" si="16"/>
        <v>0</v>
      </c>
      <c r="P104" s="324" t="s">
        <v>131</v>
      </c>
      <c r="Q104" s="342">
        <v>12</v>
      </c>
      <c r="R104" s="324"/>
      <c r="S104" s="327"/>
      <c r="T104" s="324" t="s">
        <v>132</v>
      </c>
      <c r="U104" s="324"/>
      <c r="V104" s="329"/>
    </row>
    <row r="105" spans="1:22" ht="17.25" hidden="1" customHeight="1">
      <c r="A105" s="121"/>
      <c r="B105" s="122"/>
      <c r="C105" s="122"/>
      <c r="D105" s="215"/>
      <c r="E105" s="212"/>
      <c r="F105" s="212"/>
      <c r="G105" s="216"/>
      <c r="H105" s="29"/>
      <c r="I105" s="29"/>
      <c r="J105" s="29"/>
      <c r="K105" s="29"/>
      <c r="L105" s="222"/>
      <c r="M105" s="330" t="s">
        <v>183</v>
      </c>
      <c r="N105" s="324"/>
      <c r="O105" s="325">
        <f t="shared" si="16"/>
        <v>0</v>
      </c>
      <c r="P105" s="324" t="s">
        <v>131</v>
      </c>
      <c r="Q105" s="342">
        <v>1</v>
      </c>
      <c r="R105" s="324"/>
      <c r="S105" s="327"/>
      <c r="T105" s="324" t="s">
        <v>132</v>
      </c>
      <c r="U105" s="324"/>
      <c r="V105" s="329"/>
    </row>
    <row r="106" spans="1:22" ht="17.25" customHeight="1">
      <c r="A106" s="121"/>
      <c r="B106" s="122"/>
      <c r="C106" s="122"/>
      <c r="D106" s="215"/>
      <c r="E106" s="212"/>
      <c r="F106" s="212"/>
      <c r="G106" s="216"/>
      <c r="H106" s="29"/>
      <c r="I106" s="29"/>
      <c r="J106" s="29"/>
      <c r="K106" s="29"/>
      <c r="L106" s="222"/>
      <c r="M106" s="330" t="s">
        <v>184</v>
      </c>
      <c r="N106" s="324"/>
      <c r="O106" s="325">
        <f t="shared" si="16"/>
        <v>44606.666666666664</v>
      </c>
      <c r="P106" s="324" t="s">
        <v>131</v>
      </c>
      <c r="Q106" s="326">
        <v>12</v>
      </c>
      <c r="R106" s="324"/>
      <c r="S106" s="343"/>
      <c r="T106" s="324" t="s">
        <v>132</v>
      </c>
      <c r="U106" s="324"/>
      <c r="V106" s="329">
        <v>535280</v>
      </c>
    </row>
    <row r="107" spans="1:22" ht="17.25" customHeight="1">
      <c r="A107" s="121"/>
      <c r="B107" s="122"/>
      <c r="C107" s="122"/>
      <c r="D107" s="215"/>
      <c r="E107" s="212"/>
      <c r="F107" s="212"/>
      <c r="G107" s="216"/>
      <c r="H107" s="29"/>
      <c r="I107" s="29"/>
      <c r="J107" s="29"/>
      <c r="K107" s="29"/>
      <c r="L107" s="222"/>
      <c r="M107" s="330" t="s">
        <v>268</v>
      </c>
      <c r="N107" s="324"/>
      <c r="O107" s="325">
        <f t="shared" si="16"/>
        <v>48583.333333333336</v>
      </c>
      <c r="P107" s="324" t="s">
        <v>131</v>
      </c>
      <c r="Q107" s="326">
        <v>12</v>
      </c>
      <c r="R107" s="324"/>
      <c r="S107" s="327"/>
      <c r="T107" s="324" t="s">
        <v>132</v>
      </c>
      <c r="U107" s="324"/>
      <c r="V107" s="329">
        <v>583000</v>
      </c>
    </row>
    <row r="108" spans="1:22" ht="17.25" hidden="1" customHeight="1">
      <c r="A108" s="121"/>
      <c r="B108" s="122"/>
      <c r="C108" s="122"/>
      <c r="D108" s="215"/>
      <c r="E108" s="212"/>
      <c r="F108" s="212"/>
      <c r="G108" s="216"/>
      <c r="H108" s="29"/>
      <c r="I108" s="29"/>
      <c r="J108" s="29"/>
      <c r="K108" s="29"/>
      <c r="L108" s="222"/>
      <c r="M108" s="330" t="s">
        <v>185</v>
      </c>
      <c r="N108" s="338"/>
      <c r="O108" s="325">
        <f>V108/Q108</f>
        <v>0</v>
      </c>
      <c r="P108" s="324" t="s">
        <v>131</v>
      </c>
      <c r="Q108" s="342">
        <v>1</v>
      </c>
      <c r="R108" s="324"/>
      <c r="S108" s="327"/>
      <c r="T108" s="324" t="s">
        <v>132</v>
      </c>
      <c r="U108" s="324"/>
      <c r="V108" s="329"/>
    </row>
    <row r="109" spans="1:22" ht="17.25" customHeight="1">
      <c r="A109" s="121"/>
      <c r="B109" s="122"/>
      <c r="C109" s="122"/>
      <c r="D109" s="215"/>
      <c r="E109" s="212"/>
      <c r="F109" s="212"/>
      <c r="G109" s="216"/>
      <c r="H109" s="29"/>
      <c r="I109" s="29"/>
      <c r="J109" s="29"/>
      <c r="K109" s="29"/>
      <c r="L109" s="222"/>
      <c r="M109" s="330" t="s">
        <v>269</v>
      </c>
      <c r="N109" s="338"/>
      <c r="O109" s="325">
        <f>V109/Q109</f>
        <v>32066.666666666668</v>
      </c>
      <c r="P109" s="324" t="s">
        <v>131</v>
      </c>
      <c r="Q109" s="342">
        <v>12</v>
      </c>
      <c r="R109" s="324"/>
      <c r="S109" s="327"/>
      <c r="T109" s="324" t="s">
        <v>132</v>
      </c>
      <c r="U109" s="324"/>
      <c r="V109" s="329">
        <v>384800</v>
      </c>
    </row>
    <row r="110" spans="1:22" ht="17.25" customHeight="1">
      <c r="A110" s="121"/>
      <c r="B110" s="122"/>
      <c r="C110" s="122"/>
      <c r="D110" s="215"/>
      <c r="E110" s="212"/>
      <c r="F110" s="212"/>
      <c r="G110" s="216"/>
      <c r="H110" s="29"/>
      <c r="I110" s="29"/>
      <c r="J110" s="29"/>
      <c r="K110" s="29"/>
      <c r="L110" s="222"/>
      <c r="M110" s="330" t="s">
        <v>446</v>
      </c>
      <c r="N110" s="338"/>
      <c r="O110" s="325">
        <f>V110/Q110</f>
        <v>350000</v>
      </c>
      <c r="P110" s="324" t="s">
        <v>131</v>
      </c>
      <c r="Q110" s="342">
        <v>1</v>
      </c>
      <c r="R110" s="324"/>
      <c r="S110" s="327"/>
      <c r="T110" s="324" t="s">
        <v>132</v>
      </c>
      <c r="U110" s="324"/>
      <c r="V110" s="329">
        <v>350000</v>
      </c>
    </row>
    <row r="111" spans="1:22" ht="17.25" customHeight="1">
      <c r="A111" s="121"/>
      <c r="B111" s="122"/>
      <c r="C111" s="122" t="s">
        <v>101</v>
      </c>
      <c r="D111" s="215">
        <v>6000000</v>
      </c>
      <c r="E111" s="212">
        <f t="shared" si="14"/>
        <v>2720420</v>
      </c>
      <c r="F111" s="212">
        <f t="shared" si="15"/>
        <v>-3279580</v>
      </c>
      <c r="G111" s="216">
        <f t="shared" si="1"/>
        <v>-54.659666666666659</v>
      </c>
      <c r="H111" s="15">
        <v>1500000</v>
      </c>
      <c r="I111" s="15"/>
      <c r="J111" s="15">
        <v>1220420</v>
      </c>
      <c r="K111" s="15"/>
      <c r="L111" s="222"/>
      <c r="M111" s="323" t="s">
        <v>186</v>
      </c>
      <c r="N111" s="324"/>
      <c r="O111" s="325"/>
      <c r="P111" s="324"/>
      <c r="Q111" s="326"/>
      <c r="R111" s="324"/>
      <c r="S111" s="327"/>
      <c r="T111" s="324"/>
      <c r="U111" s="324"/>
      <c r="V111" s="328">
        <f>SUM(V112:V115)</f>
        <v>2720420</v>
      </c>
    </row>
    <row r="112" spans="1:22" ht="17.25" customHeight="1">
      <c r="A112" s="121"/>
      <c r="B112" s="122"/>
      <c r="C112" s="122"/>
      <c r="D112" s="212"/>
      <c r="E112" s="212"/>
      <c r="F112" s="212"/>
      <c r="G112" s="216"/>
      <c r="H112" s="29"/>
      <c r="I112" s="29"/>
      <c r="J112" s="29"/>
      <c r="K112" s="29"/>
      <c r="L112" s="222"/>
      <c r="M112" s="330" t="s">
        <v>447</v>
      </c>
      <c r="N112" s="324"/>
      <c r="O112" s="325">
        <f>V112/Q112</f>
        <v>226701.66666666666</v>
      </c>
      <c r="P112" s="324" t="s">
        <v>131</v>
      </c>
      <c r="Q112" s="326">
        <v>12</v>
      </c>
      <c r="R112" s="324"/>
      <c r="S112" s="327"/>
      <c r="T112" s="324" t="s">
        <v>132</v>
      </c>
      <c r="U112" s="324"/>
      <c r="V112" s="329">
        <v>2720420</v>
      </c>
    </row>
    <row r="113" spans="1:22" ht="17.25" hidden="1" customHeight="1">
      <c r="A113" s="121"/>
      <c r="B113" s="122"/>
      <c r="C113" s="122"/>
      <c r="D113" s="212"/>
      <c r="E113" s="212">
        <f t="shared" si="14"/>
        <v>0</v>
      </c>
      <c r="F113" s="212"/>
      <c r="G113" s="216"/>
      <c r="H113" s="29"/>
      <c r="I113" s="29"/>
      <c r="J113" s="29"/>
      <c r="K113" s="29"/>
      <c r="L113" s="222"/>
      <c r="M113" s="330"/>
      <c r="N113" s="324"/>
      <c r="O113" s="325"/>
      <c r="P113" s="324"/>
      <c r="Q113" s="326"/>
      <c r="R113" s="324"/>
      <c r="S113" s="327"/>
      <c r="T113" s="324"/>
      <c r="U113" s="324"/>
      <c r="V113" s="329">
        <f>'[1]라. 세출내역서(나온자부담)'!V74+'[1]라. 세출내역서(나온보조금)'!V69</f>
        <v>0</v>
      </c>
    </row>
    <row r="114" spans="1:22" ht="17.25" hidden="1" customHeight="1">
      <c r="A114" s="121"/>
      <c r="B114" s="122"/>
      <c r="C114" s="122"/>
      <c r="D114" s="212"/>
      <c r="E114" s="212">
        <f t="shared" si="14"/>
        <v>0</v>
      </c>
      <c r="F114" s="212"/>
      <c r="G114" s="216"/>
      <c r="H114" s="29"/>
      <c r="I114" s="29"/>
      <c r="J114" s="29"/>
      <c r="K114" s="29"/>
      <c r="L114" s="222"/>
      <c r="M114" s="330"/>
      <c r="N114" s="324"/>
      <c r="O114" s="325"/>
      <c r="P114" s="324"/>
      <c r="Q114" s="326"/>
      <c r="R114" s="324"/>
      <c r="S114" s="327"/>
      <c r="T114" s="324"/>
      <c r="U114" s="324"/>
      <c r="V114" s="329">
        <f>'[1]라. 세출내역서(나온자부담)'!V75+'[1]라. 세출내역서(나온보조금)'!V70</f>
        <v>0</v>
      </c>
    </row>
    <row r="115" spans="1:22" ht="17.25" hidden="1" customHeight="1">
      <c r="A115" s="121"/>
      <c r="B115" s="122"/>
      <c r="C115" s="122"/>
      <c r="D115" s="212"/>
      <c r="E115" s="212">
        <f t="shared" si="14"/>
        <v>0</v>
      </c>
      <c r="F115" s="212"/>
      <c r="G115" s="216"/>
      <c r="H115" s="29"/>
      <c r="I115" s="29"/>
      <c r="J115" s="29"/>
      <c r="K115" s="29"/>
      <c r="L115" s="222"/>
      <c r="M115" s="330"/>
      <c r="N115" s="324"/>
      <c r="O115" s="325"/>
      <c r="P115" s="324"/>
      <c r="Q115" s="326"/>
      <c r="R115" s="324"/>
      <c r="S115" s="327"/>
      <c r="T115" s="324"/>
      <c r="U115" s="324"/>
      <c r="V115" s="329">
        <f>'[1]라. 세출내역서(나온자부담)'!V76+'[1]라. 세출내역서(나온보조금)'!V71</f>
        <v>0</v>
      </c>
    </row>
    <row r="116" spans="1:22" ht="17.25" hidden="1" customHeight="1">
      <c r="A116" s="121"/>
      <c r="B116" s="122"/>
      <c r="C116" s="122" t="s">
        <v>102</v>
      </c>
      <c r="D116" s="212">
        <v>0</v>
      </c>
      <c r="E116" s="212">
        <f t="shared" si="14"/>
        <v>0</v>
      </c>
      <c r="F116" s="212">
        <f t="shared" si="15"/>
        <v>0</v>
      </c>
      <c r="G116" s="216">
        <v>0</v>
      </c>
      <c r="H116" s="15"/>
      <c r="I116" s="15"/>
      <c r="J116" s="15"/>
      <c r="K116" s="15"/>
      <c r="L116" s="222"/>
      <c r="M116" s="323" t="s">
        <v>187</v>
      </c>
      <c r="N116" s="324"/>
      <c r="O116" s="325"/>
      <c r="P116" s="324"/>
      <c r="Q116" s="326"/>
      <c r="R116" s="324"/>
      <c r="S116" s="327"/>
      <c r="T116" s="324"/>
      <c r="U116" s="324"/>
      <c r="V116" s="328">
        <f>SUM(V117:V122)</f>
        <v>0</v>
      </c>
    </row>
    <row r="117" spans="1:22" ht="17.25" hidden="1" customHeight="1">
      <c r="A117" s="121"/>
      <c r="B117" s="122"/>
      <c r="C117" s="122"/>
      <c r="D117" s="212"/>
      <c r="E117" s="212">
        <f t="shared" si="14"/>
        <v>0</v>
      </c>
      <c r="F117" s="212"/>
      <c r="G117" s="216"/>
      <c r="H117" s="29"/>
      <c r="I117" s="29"/>
      <c r="J117" s="29"/>
      <c r="K117" s="29"/>
      <c r="L117" s="222"/>
      <c r="M117" s="330" t="s">
        <v>188</v>
      </c>
      <c r="N117" s="324"/>
      <c r="O117" s="325">
        <v>0</v>
      </c>
      <c r="P117" s="324" t="s">
        <v>131</v>
      </c>
      <c r="Q117" s="342">
        <v>1</v>
      </c>
      <c r="R117" s="324"/>
      <c r="S117" s="327"/>
      <c r="T117" s="324" t="s">
        <v>132</v>
      </c>
      <c r="U117" s="324"/>
      <c r="V117" s="329">
        <f>'[1]라. 세출내역서(나온자부담)'!V78</f>
        <v>0</v>
      </c>
    </row>
    <row r="118" spans="1:22" ht="17.25" hidden="1" customHeight="1">
      <c r="A118" s="121"/>
      <c r="B118" s="122"/>
      <c r="C118" s="122"/>
      <c r="D118" s="212"/>
      <c r="E118" s="212">
        <f t="shared" si="14"/>
        <v>0</v>
      </c>
      <c r="F118" s="212"/>
      <c r="G118" s="216"/>
      <c r="H118" s="29"/>
      <c r="I118" s="29"/>
      <c r="J118" s="29"/>
      <c r="K118" s="29"/>
      <c r="L118" s="222"/>
      <c r="M118" s="330" t="s">
        <v>189</v>
      </c>
      <c r="N118" s="324"/>
      <c r="O118" s="325">
        <v>0</v>
      </c>
      <c r="P118" s="324" t="s">
        <v>131</v>
      </c>
      <c r="Q118" s="342">
        <v>1</v>
      </c>
      <c r="R118" s="324"/>
      <c r="S118" s="327"/>
      <c r="T118" s="324" t="s">
        <v>132</v>
      </c>
      <c r="U118" s="324"/>
      <c r="V118" s="329">
        <f>'[1]라. 세출내역서(나온자부담)'!V79</f>
        <v>0</v>
      </c>
    </row>
    <row r="119" spans="1:22" ht="17.25" hidden="1" customHeight="1">
      <c r="A119" s="121"/>
      <c r="B119" s="122"/>
      <c r="C119" s="122"/>
      <c r="D119" s="212"/>
      <c r="E119" s="212">
        <f t="shared" si="14"/>
        <v>0</v>
      </c>
      <c r="F119" s="212"/>
      <c r="G119" s="216"/>
      <c r="H119" s="29"/>
      <c r="I119" s="29"/>
      <c r="J119" s="29"/>
      <c r="K119" s="29"/>
      <c r="L119" s="222"/>
      <c r="M119" s="330" t="s">
        <v>190</v>
      </c>
      <c r="N119" s="324"/>
      <c r="O119" s="325">
        <v>0</v>
      </c>
      <c r="P119" s="324" t="s">
        <v>131</v>
      </c>
      <c r="Q119" s="342">
        <v>1</v>
      </c>
      <c r="R119" s="324"/>
      <c r="S119" s="327"/>
      <c r="T119" s="324" t="s">
        <v>132</v>
      </c>
      <c r="U119" s="324"/>
      <c r="V119" s="329">
        <f>'[1]라. 세출내역서(나온자부담)'!V80</f>
        <v>0</v>
      </c>
    </row>
    <row r="120" spans="1:22" ht="17.25" hidden="1" customHeight="1">
      <c r="A120" s="121"/>
      <c r="B120" s="122"/>
      <c r="C120" s="122"/>
      <c r="D120" s="212"/>
      <c r="E120" s="212">
        <f t="shared" si="14"/>
        <v>0</v>
      </c>
      <c r="F120" s="212"/>
      <c r="G120" s="216"/>
      <c r="H120" s="29"/>
      <c r="I120" s="29"/>
      <c r="J120" s="29"/>
      <c r="K120" s="29"/>
      <c r="L120" s="222"/>
      <c r="M120" s="330" t="s">
        <v>191</v>
      </c>
      <c r="N120" s="324"/>
      <c r="O120" s="325">
        <v>0</v>
      </c>
      <c r="P120" s="324" t="s">
        <v>131</v>
      </c>
      <c r="Q120" s="342">
        <v>1</v>
      </c>
      <c r="R120" s="324"/>
      <c r="S120" s="327"/>
      <c r="T120" s="324" t="s">
        <v>132</v>
      </c>
      <c r="U120" s="324"/>
      <c r="V120" s="329">
        <f>'[1]라. 세출내역서(나온자부담)'!V81</f>
        <v>0</v>
      </c>
    </row>
    <row r="121" spans="1:22" ht="17.25" hidden="1" customHeight="1">
      <c r="A121" s="121"/>
      <c r="B121" s="122"/>
      <c r="C121" s="122"/>
      <c r="D121" s="212"/>
      <c r="E121" s="212">
        <f t="shared" si="14"/>
        <v>0</v>
      </c>
      <c r="F121" s="212"/>
      <c r="G121" s="216"/>
      <c r="H121" s="29"/>
      <c r="I121" s="29"/>
      <c r="J121" s="29"/>
      <c r="K121" s="29"/>
      <c r="L121" s="222"/>
      <c r="M121" s="330" t="s">
        <v>262</v>
      </c>
      <c r="N121" s="324"/>
      <c r="O121" s="325">
        <v>0</v>
      </c>
      <c r="P121" s="324" t="s">
        <v>131</v>
      </c>
      <c r="Q121" s="342">
        <v>1</v>
      </c>
      <c r="R121" s="324"/>
      <c r="S121" s="327">
        <v>10</v>
      </c>
      <c r="T121" s="324" t="s">
        <v>132</v>
      </c>
      <c r="U121" s="324"/>
      <c r="V121" s="329">
        <f>'[1]라. 세출내역서(나온자부담)'!V82</f>
        <v>0</v>
      </c>
    </row>
    <row r="122" spans="1:22" ht="17.25" hidden="1" customHeight="1">
      <c r="A122" s="121"/>
      <c r="B122" s="122"/>
      <c r="C122" s="122"/>
      <c r="D122" s="212"/>
      <c r="E122" s="212">
        <f t="shared" si="14"/>
        <v>0</v>
      </c>
      <c r="F122" s="212"/>
      <c r="G122" s="216"/>
      <c r="H122" s="29"/>
      <c r="I122" s="29"/>
      <c r="J122" s="29"/>
      <c r="K122" s="29"/>
      <c r="L122" s="222"/>
      <c r="M122" s="330" t="s">
        <v>192</v>
      </c>
      <c r="N122" s="324"/>
      <c r="O122" s="325">
        <v>0</v>
      </c>
      <c r="P122" s="324" t="s">
        <v>131</v>
      </c>
      <c r="Q122" s="342">
        <v>2</v>
      </c>
      <c r="R122" s="324"/>
      <c r="S122" s="327"/>
      <c r="T122" s="324" t="s">
        <v>132</v>
      </c>
      <c r="U122" s="324"/>
      <c r="V122" s="329">
        <f>'[1]라. 세출내역서(나온자부담)'!V83</f>
        <v>0</v>
      </c>
    </row>
    <row r="123" spans="1:22" ht="17.25" customHeight="1">
      <c r="A123" s="121"/>
      <c r="B123" s="122"/>
      <c r="C123" s="122" t="s">
        <v>103</v>
      </c>
      <c r="D123" s="212">
        <v>2000000</v>
      </c>
      <c r="E123" s="212">
        <f>SUM(H123:K123)</f>
        <v>280000</v>
      </c>
      <c r="F123" s="212">
        <f t="shared" si="15"/>
        <v>-1720000</v>
      </c>
      <c r="G123" s="216">
        <f t="shared" si="1"/>
        <v>-86</v>
      </c>
      <c r="H123" s="15"/>
      <c r="I123" s="15"/>
      <c r="J123" s="15">
        <v>280000</v>
      </c>
      <c r="K123" s="15"/>
      <c r="L123" s="222"/>
      <c r="M123" s="323" t="s">
        <v>193</v>
      </c>
      <c r="N123" s="338"/>
      <c r="O123" s="325"/>
      <c r="P123" s="324"/>
      <c r="Q123" s="326"/>
      <c r="R123" s="324"/>
      <c r="S123" s="327"/>
      <c r="T123" s="324"/>
      <c r="U123" s="324"/>
      <c r="V123" s="328">
        <f>SUM(V124:V125)</f>
        <v>280000</v>
      </c>
    </row>
    <row r="124" spans="1:22" ht="17.25" customHeight="1">
      <c r="A124" s="121"/>
      <c r="B124" s="122"/>
      <c r="C124" s="122"/>
      <c r="D124" s="212"/>
      <c r="E124" s="212"/>
      <c r="F124" s="212"/>
      <c r="G124" s="216"/>
      <c r="H124" s="29"/>
      <c r="I124" s="29"/>
      <c r="J124" s="29"/>
      <c r="K124" s="29"/>
      <c r="L124" s="222"/>
      <c r="M124" s="330" t="s">
        <v>194</v>
      </c>
      <c r="N124" s="338"/>
      <c r="O124" s="325">
        <f>V124/Q124</f>
        <v>32500</v>
      </c>
      <c r="P124" s="324" t="s">
        <v>131</v>
      </c>
      <c r="Q124" s="342">
        <v>4</v>
      </c>
      <c r="R124" s="324"/>
      <c r="S124" s="327"/>
      <c r="T124" s="324" t="s">
        <v>132</v>
      </c>
      <c r="U124" s="324"/>
      <c r="V124" s="329">
        <v>130000</v>
      </c>
    </row>
    <row r="125" spans="1:22" ht="17.25" customHeight="1">
      <c r="A125" s="121"/>
      <c r="B125" s="122"/>
      <c r="C125" s="122"/>
      <c r="D125" s="212"/>
      <c r="E125" s="212"/>
      <c r="F125" s="212"/>
      <c r="G125" s="216"/>
      <c r="H125" s="29"/>
      <c r="I125" s="29"/>
      <c r="J125" s="29"/>
      <c r="K125" s="29"/>
      <c r="L125" s="222"/>
      <c r="M125" s="330" t="s">
        <v>448</v>
      </c>
      <c r="N125" s="338"/>
      <c r="O125" s="325">
        <f t="shared" ref="O125:O129" si="17">V125/Q125</f>
        <v>150000</v>
      </c>
      <c r="P125" s="324" t="s">
        <v>131</v>
      </c>
      <c r="Q125" s="326">
        <v>1</v>
      </c>
      <c r="R125" s="324"/>
      <c r="S125" s="327"/>
      <c r="T125" s="324" t="s">
        <v>132</v>
      </c>
      <c r="U125" s="324"/>
      <c r="V125" s="329">
        <v>150000</v>
      </c>
    </row>
    <row r="126" spans="1:22" ht="17.25" hidden="1" customHeight="1">
      <c r="A126" s="121"/>
      <c r="B126" s="122"/>
      <c r="C126" s="122" t="s">
        <v>104</v>
      </c>
      <c r="D126" s="212">
        <v>0</v>
      </c>
      <c r="E126" s="212">
        <f>SUM(H126:K126)</f>
        <v>0</v>
      </c>
      <c r="F126" s="212">
        <f t="shared" si="15"/>
        <v>0</v>
      </c>
      <c r="G126" s="216">
        <v>0</v>
      </c>
      <c r="H126" s="15">
        <f>'[1]라. 세출내역서(나온보조금)'!H78</f>
        <v>0</v>
      </c>
      <c r="I126" s="15">
        <f>'[1]라. 세출내역서(나온자부담)'!I87+'[1]라. 세출내역서(나온보조금)'!I78</f>
        <v>0</v>
      </c>
      <c r="J126" s="15">
        <f>'[1]라. 세출내역서(나온자부담)'!J87+'[1]라. 세출내역서(나온보조금)'!J78</f>
        <v>0</v>
      </c>
      <c r="K126" s="15">
        <f>'[1]라. 세출내역서(나온자부담)'!K87+'[1]라. 세출내역서(나온보조금)'!K78</f>
        <v>0</v>
      </c>
      <c r="L126" s="222"/>
      <c r="M126" s="323" t="s">
        <v>195</v>
      </c>
      <c r="N126" s="324"/>
      <c r="O126" s="325" t="e">
        <f t="shared" si="17"/>
        <v>#DIV/0!</v>
      </c>
      <c r="P126" s="324"/>
      <c r="Q126" s="326"/>
      <c r="R126" s="324"/>
      <c r="S126" s="327"/>
      <c r="T126" s="324"/>
      <c r="U126" s="324"/>
      <c r="V126" s="328">
        <f>SUM(V127:V129)</f>
        <v>0</v>
      </c>
    </row>
    <row r="127" spans="1:22" ht="17.25" hidden="1" customHeight="1">
      <c r="A127" s="121"/>
      <c r="B127" s="122"/>
      <c r="C127" s="122"/>
      <c r="D127" s="215"/>
      <c r="E127" s="212"/>
      <c r="F127" s="212"/>
      <c r="G127" s="216"/>
      <c r="H127" s="29"/>
      <c r="I127" s="29"/>
      <c r="J127" s="29"/>
      <c r="K127" s="29"/>
      <c r="L127" s="222"/>
      <c r="M127" s="330" t="s">
        <v>196</v>
      </c>
      <c r="N127" s="324"/>
      <c r="O127" s="325">
        <f t="shared" si="17"/>
        <v>0</v>
      </c>
      <c r="P127" s="324" t="s">
        <v>131</v>
      </c>
      <c r="Q127" s="342">
        <v>2</v>
      </c>
      <c r="R127" s="324" t="s">
        <v>131</v>
      </c>
      <c r="S127" s="327">
        <v>16</v>
      </c>
      <c r="T127" s="324" t="s">
        <v>132</v>
      </c>
      <c r="U127" s="324"/>
      <c r="V127" s="329">
        <f>'[1]라. 세출내역서(나온자부담)'!V88</f>
        <v>0</v>
      </c>
    </row>
    <row r="128" spans="1:22" ht="17.25" hidden="1" customHeight="1">
      <c r="A128" s="121"/>
      <c r="B128" s="122"/>
      <c r="C128" s="122"/>
      <c r="D128" s="215"/>
      <c r="E128" s="212"/>
      <c r="F128" s="212"/>
      <c r="G128" s="216"/>
      <c r="H128" s="29"/>
      <c r="I128" s="29"/>
      <c r="J128" s="29"/>
      <c r="K128" s="29"/>
      <c r="L128" s="222"/>
      <c r="M128" s="330" t="s">
        <v>263</v>
      </c>
      <c r="N128" s="324"/>
      <c r="O128" s="325">
        <f t="shared" si="17"/>
        <v>0</v>
      </c>
      <c r="P128" s="324" t="s">
        <v>131</v>
      </c>
      <c r="Q128" s="342">
        <v>10</v>
      </c>
      <c r="R128" s="324" t="s">
        <v>131</v>
      </c>
      <c r="S128" s="327">
        <v>8</v>
      </c>
      <c r="T128" s="324" t="s">
        <v>132</v>
      </c>
      <c r="U128" s="324"/>
      <c r="V128" s="329">
        <f>'[1]라. 세출내역서(나온자부담)'!V89</f>
        <v>0</v>
      </c>
    </row>
    <row r="129" spans="1:22" ht="17.25" hidden="1" customHeight="1">
      <c r="A129" s="121"/>
      <c r="B129" s="122"/>
      <c r="C129" s="122"/>
      <c r="D129" s="215"/>
      <c r="E129" s="212"/>
      <c r="F129" s="212"/>
      <c r="G129" s="216"/>
      <c r="H129" s="29"/>
      <c r="I129" s="29"/>
      <c r="J129" s="29"/>
      <c r="K129" s="29"/>
      <c r="L129" s="222"/>
      <c r="M129" s="330" t="s">
        <v>104</v>
      </c>
      <c r="N129" s="324"/>
      <c r="O129" s="325">
        <f t="shared" si="17"/>
        <v>0</v>
      </c>
      <c r="P129" s="324" t="s">
        <v>131</v>
      </c>
      <c r="Q129" s="342">
        <v>4</v>
      </c>
      <c r="R129" s="324"/>
      <c r="S129" s="327"/>
      <c r="T129" s="324" t="s">
        <v>132</v>
      </c>
      <c r="U129" s="324"/>
      <c r="V129" s="329">
        <f>'[1]라. 세출내역서(나온자부담)'!V90</f>
        <v>0</v>
      </c>
    </row>
    <row r="130" spans="1:22" ht="17.25" customHeight="1">
      <c r="A130" s="195" t="s">
        <v>105</v>
      </c>
      <c r="B130" s="196" t="s">
        <v>63</v>
      </c>
      <c r="C130" s="196"/>
      <c r="D130" s="217">
        <v>1800000</v>
      </c>
      <c r="E130" s="217">
        <f>SUM(H130:K130)</f>
        <v>1215000</v>
      </c>
      <c r="F130" s="217">
        <f>E130-D130</f>
        <v>-585000</v>
      </c>
      <c r="G130" s="218">
        <f t="shared" si="1"/>
        <v>-32.5</v>
      </c>
      <c r="H130" s="219">
        <f>H131</f>
        <v>440000</v>
      </c>
      <c r="I130" s="219">
        <f t="shared" ref="I130:K130" si="18">I131</f>
        <v>0</v>
      </c>
      <c r="J130" s="219">
        <f t="shared" si="18"/>
        <v>775000</v>
      </c>
      <c r="K130" s="219">
        <f t="shared" si="18"/>
        <v>0</v>
      </c>
      <c r="L130" s="222"/>
      <c r="M130" s="344"/>
      <c r="N130" s="345"/>
      <c r="O130" s="345"/>
      <c r="P130" s="345"/>
      <c r="Q130" s="345"/>
      <c r="R130" s="345"/>
      <c r="S130" s="345"/>
      <c r="T130" s="345"/>
      <c r="U130" s="345"/>
      <c r="V130" s="346">
        <f>V131</f>
        <v>1215000</v>
      </c>
    </row>
    <row r="131" spans="1:22" ht="17.25" customHeight="1">
      <c r="A131" s="121"/>
      <c r="B131" s="194" t="s">
        <v>106</v>
      </c>
      <c r="C131" s="194" t="s">
        <v>65</v>
      </c>
      <c r="D131" s="209">
        <v>1800000</v>
      </c>
      <c r="E131" s="209">
        <f>SUM(H131:K131)</f>
        <v>1215000</v>
      </c>
      <c r="F131" s="209">
        <f>E131-D131</f>
        <v>-585000</v>
      </c>
      <c r="G131" s="210">
        <f t="shared" si="1"/>
        <v>-32.5</v>
      </c>
      <c r="H131" s="211">
        <f>SUM(H132:H140)</f>
        <v>440000</v>
      </c>
      <c r="I131" s="211">
        <f>SUM(I132:I140)</f>
        <v>0</v>
      </c>
      <c r="J131" s="211">
        <f>SUM(J133,J140)</f>
        <v>775000</v>
      </c>
      <c r="K131" s="211">
        <f>SUM(K133,K140)</f>
        <v>0</v>
      </c>
      <c r="L131" s="222"/>
      <c r="M131" s="320"/>
      <c r="N131" s="321"/>
      <c r="O131" s="321"/>
      <c r="P131" s="321"/>
      <c r="Q131" s="321"/>
      <c r="R131" s="321"/>
      <c r="S131" s="321"/>
      <c r="T131" s="321"/>
      <c r="U131" s="321"/>
      <c r="V131" s="322">
        <f>SUM(V132,V133,V140)</f>
        <v>1215000</v>
      </c>
    </row>
    <row r="132" spans="1:22" ht="17.25" hidden="1" customHeight="1">
      <c r="A132" s="121"/>
      <c r="B132" s="122"/>
      <c r="C132" s="122" t="s">
        <v>106</v>
      </c>
      <c r="D132" s="215">
        <v>0</v>
      </c>
      <c r="E132" s="212">
        <f>SUM(H132:K132)</f>
        <v>0</v>
      </c>
      <c r="F132" s="212">
        <f t="shared" ref="F132:F140" si="19">E132-D132</f>
        <v>0</v>
      </c>
      <c r="G132" s="216">
        <v>0</v>
      </c>
      <c r="H132" s="15"/>
      <c r="I132" s="15"/>
      <c r="J132" s="15"/>
      <c r="K132" s="15"/>
      <c r="L132" s="222"/>
      <c r="M132" s="323" t="s">
        <v>197</v>
      </c>
      <c r="N132" s="324"/>
      <c r="O132" s="325"/>
      <c r="P132" s="324"/>
      <c r="Q132" s="326"/>
      <c r="R132" s="324"/>
      <c r="S132" s="327"/>
      <c r="T132" s="324"/>
      <c r="U132" s="324"/>
      <c r="V132" s="328">
        <f>F132</f>
        <v>0</v>
      </c>
    </row>
    <row r="133" spans="1:22" ht="17.25" hidden="1" customHeight="1">
      <c r="A133" s="121"/>
      <c r="B133" s="122"/>
      <c r="C133" s="122" t="s">
        <v>107</v>
      </c>
      <c r="D133" s="212">
        <v>0</v>
      </c>
      <c r="E133" s="212">
        <f>SUM(H133:K133)</f>
        <v>0</v>
      </c>
      <c r="F133" s="212">
        <f t="shared" si="19"/>
        <v>0</v>
      </c>
      <c r="G133" s="213">
        <v>0</v>
      </c>
      <c r="H133" s="15"/>
      <c r="I133" s="15"/>
      <c r="J133" s="15"/>
      <c r="K133" s="15"/>
      <c r="L133" s="222"/>
      <c r="M133" s="323" t="s">
        <v>198</v>
      </c>
      <c r="N133" s="324"/>
      <c r="O133" s="325"/>
      <c r="P133" s="324"/>
      <c r="Q133" s="347"/>
      <c r="R133" s="324"/>
      <c r="S133" s="327"/>
      <c r="T133" s="324"/>
      <c r="U133" s="324"/>
      <c r="V133" s="328">
        <f>SUM(V134:V139)</f>
        <v>0</v>
      </c>
    </row>
    <row r="134" spans="1:22" ht="17.25" hidden="1" customHeight="1">
      <c r="A134" s="121"/>
      <c r="B134" s="122"/>
      <c r="C134" s="122"/>
      <c r="D134" s="212"/>
      <c r="E134" s="212"/>
      <c r="F134" s="212"/>
      <c r="G134" s="216"/>
      <c r="H134" s="29"/>
      <c r="I134" s="29"/>
      <c r="J134" s="29"/>
      <c r="K134" s="29"/>
      <c r="L134" s="222"/>
      <c r="M134" s="330" t="s">
        <v>199</v>
      </c>
      <c r="N134" s="324"/>
      <c r="O134" s="325">
        <f t="shared" ref="O134:O139" si="20">ROUNDUP(V134/Q134,-1)</f>
        <v>0</v>
      </c>
      <c r="P134" s="324" t="s">
        <v>131</v>
      </c>
      <c r="Q134" s="347">
        <v>2</v>
      </c>
      <c r="R134" s="324"/>
      <c r="S134" s="327"/>
      <c r="T134" s="324" t="s">
        <v>132</v>
      </c>
      <c r="U134" s="324"/>
      <c r="V134" s="329">
        <f>'[1]라. 세출내역서(나온자부담)'!V95</f>
        <v>0</v>
      </c>
    </row>
    <row r="135" spans="1:22" ht="17.25" hidden="1" customHeight="1">
      <c r="A135" s="121"/>
      <c r="B135" s="122"/>
      <c r="C135" s="122"/>
      <c r="D135" s="212"/>
      <c r="E135" s="212"/>
      <c r="F135" s="212"/>
      <c r="G135" s="216"/>
      <c r="H135" s="29"/>
      <c r="I135" s="29"/>
      <c r="J135" s="29"/>
      <c r="K135" s="29"/>
      <c r="L135" s="222"/>
      <c r="M135" s="330" t="s">
        <v>200</v>
      </c>
      <c r="N135" s="324"/>
      <c r="O135" s="325">
        <f t="shared" si="20"/>
        <v>0</v>
      </c>
      <c r="P135" s="324" t="s">
        <v>131</v>
      </c>
      <c r="Q135" s="347">
        <v>2</v>
      </c>
      <c r="R135" s="324"/>
      <c r="S135" s="327"/>
      <c r="T135" s="324" t="s">
        <v>132</v>
      </c>
      <c r="U135" s="324"/>
      <c r="V135" s="329">
        <f>'[1]라. 세출내역서(나온자부담)'!V96</f>
        <v>0</v>
      </c>
    </row>
    <row r="136" spans="1:22" ht="17.25" hidden="1" customHeight="1">
      <c r="A136" s="121"/>
      <c r="B136" s="122"/>
      <c r="C136" s="122"/>
      <c r="D136" s="212"/>
      <c r="E136" s="212"/>
      <c r="F136" s="212"/>
      <c r="G136" s="216"/>
      <c r="H136" s="29"/>
      <c r="I136" s="29"/>
      <c r="J136" s="29"/>
      <c r="K136" s="29"/>
      <c r="L136" s="222"/>
      <c r="M136" s="330" t="s">
        <v>201</v>
      </c>
      <c r="N136" s="324"/>
      <c r="O136" s="325">
        <f t="shared" si="20"/>
        <v>0</v>
      </c>
      <c r="P136" s="324" t="s">
        <v>131</v>
      </c>
      <c r="Q136" s="347">
        <v>2</v>
      </c>
      <c r="R136" s="324"/>
      <c r="S136" s="327"/>
      <c r="T136" s="324" t="s">
        <v>132</v>
      </c>
      <c r="U136" s="324"/>
      <c r="V136" s="329">
        <f>'[1]라. 세출내역서(나온자부담)'!V97</f>
        <v>0</v>
      </c>
    </row>
    <row r="137" spans="1:22" ht="17.25" hidden="1" customHeight="1">
      <c r="A137" s="121"/>
      <c r="B137" s="122"/>
      <c r="C137" s="122"/>
      <c r="D137" s="212"/>
      <c r="E137" s="212"/>
      <c r="F137" s="212"/>
      <c r="G137" s="216"/>
      <c r="H137" s="29"/>
      <c r="I137" s="29"/>
      <c r="J137" s="29"/>
      <c r="K137" s="29"/>
      <c r="L137" s="222"/>
      <c r="M137" s="330" t="s">
        <v>202</v>
      </c>
      <c r="N137" s="324"/>
      <c r="O137" s="325">
        <f t="shared" si="20"/>
        <v>0</v>
      </c>
      <c r="P137" s="324" t="s">
        <v>131</v>
      </c>
      <c r="Q137" s="347">
        <v>1</v>
      </c>
      <c r="R137" s="324"/>
      <c r="S137" s="327"/>
      <c r="T137" s="324" t="s">
        <v>132</v>
      </c>
      <c r="U137" s="324"/>
      <c r="V137" s="329">
        <f>'[1]라. 세출내역서(나온자부담)'!V98</f>
        <v>0</v>
      </c>
    </row>
    <row r="138" spans="1:22" ht="17.25" hidden="1" customHeight="1">
      <c r="A138" s="121"/>
      <c r="B138" s="122"/>
      <c r="C138" s="122"/>
      <c r="D138" s="212"/>
      <c r="E138" s="212"/>
      <c r="F138" s="212"/>
      <c r="G138" s="216"/>
      <c r="H138" s="29"/>
      <c r="I138" s="29"/>
      <c r="J138" s="29"/>
      <c r="K138" s="29"/>
      <c r="L138" s="222"/>
      <c r="M138" s="330" t="s">
        <v>203</v>
      </c>
      <c r="N138" s="324"/>
      <c r="O138" s="325">
        <f t="shared" si="20"/>
        <v>0</v>
      </c>
      <c r="P138" s="324" t="s">
        <v>131</v>
      </c>
      <c r="Q138" s="347">
        <v>1</v>
      </c>
      <c r="R138" s="324"/>
      <c r="S138" s="327"/>
      <c r="T138" s="324" t="s">
        <v>132</v>
      </c>
      <c r="U138" s="324"/>
      <c r="V138" s="329">
        <f>'[1]라. 세출내역서(나온자부담)'!V99</f>
        <v>0</v>
      </c>
    </row>
    <row r="139" spans="1:22" ht="17.25" hidden="1" customHeight="1">
      <c r="A139" s="121"/>
      <c r="B139" s="122"/>
      <c r="C139" s="122"/>
      <c r="D139" s="212"/>
      <c r="E139" s="212"/>
      <c r="F139" s="212"/>
      <c r="G139" s="216"/>
      <c r="H139" s="29"/>
      <c r="I139" s="29"/>
      <c r="J139" s="29"/>
      <c r="K139" s="29"/>
      <c r="L139" s="222"/>
      <c r="M139" s="330" t="s">
        <v>204</v>
      </c>
      <c r="N139" s="324"/>
      <c r="O139" s="325">
        <f t="shared" si="20"/>
        <v>0</v>
      </c>
      <c r="P139" s="324" t="s">
        <v>131</v>
      </c>
      <c r="Q139" s="326">
        <v>12</v>
      </c>
      <c r="R139" s="324"/>
      <c r="S139" s="327"/>
      <c r="T139" s="324" t="s">
        <v>132</v>
      </c>
      <c r="U139" s="324"/>
      <c r="V139" s="329">
        <f>'[1]라. 세출내역서(나온자부담)'!V100</f>
        <v>0</v>
      </c>
    </row>
    <row r="140" spans="1:22" ht="17.25" customHeight="1">
      <c r="A140" s="121"/>
      <c r="B140" s="122"/>
      <c r="C140" s="122" t="s">
        <v>108</v>
      </c>
      <c r="D140" s="212">
        <v>1800000</v>
      </c>
      <c r="E140" s="212">
        <f>SUM(H140:K140)</f>
        <v>1215000</v>
      </c>
      <c r="F140" s="212">
        <f t="shared" si="19"/>
        <v>-585000</v>
      </c>
      <c r="G140" s="216">
        <v>0</v>
      </c>
      <c r="H140" s="15">
        <v>440000</v>
      </c>
      <c r="I140" s="15"/>
      <c r="J140" s="15">
        <v>775000</v>
      </c>
      <c r="K140" s="15"/>
      <c r="L140" s="222"/>
      <c r="M140" s="323" t="s">
        <v>205</v>
      </c>
      <c r="N140" s="324"/>
      <c r="O140" s="325"/>
      <c r="P140" s="324"/>
      <c r="Q140" s="326"/>
      <c r="R140" s="324"/>
      <c r="S140" s="327"/>
      <c r="T140" s="324"/>
      <c r="U140" s="324"/>
      <c r="V140" s="328">
        <f>SUM(V141:V147)</f>
        <v>1215000</v>
      </c>
    </row>
    <row r="141" spans="1:22" ht="17.25" hidden="1" customHeight="1">
      <c r="A141" s="121"/>
      <c r="B141" s="122"/>
      <c r="C141" s="122"/>
      <c r="D141" s="215"/>
      <c r="E141" s="212"/>
      <c r="F141" s="212"/>
      <c r="G141" s="216"/>
      <c r="H141" s="29"/>
      <c r="I141" s="29"/>
      <c r="J141" s="29"/>
      <c r="K141" s="29"/>
      <c r="L141" s="222"/>
      <c r="M141" s="330" t="s">
        <v>206</v>
      </c>
      <c r="N141" s="324"/>
      <c r="O141" s="325">
        <f t="shared" ref="O141:O147" si="21">ROUNDUP(V141/Q141,-1)</f>
        <v>0</v>
      </c>
      <c r="P141" s="324" t="s">
        <v>131</v>
      </c>
      <c r="Q141" s="326">
        <v>12</v>
      </c>
      <c r="R141" s="324"/>
      <c r="S141" s="327"/>
      <c r="T141" s="324" t="s">
        <v>132</v>
      </c>
      <c r="U141" s="324"/>
      <c r="V141" s="329">
        <f>'[1]라. 세출내역서(나온자부담)'!V102</f>
        <v>0</v>
      </c>
    </row>
    <row r="142" spans="1:22" ht="17.25" hidden="1" customHeight="1">
      <c r="A142" s="121"/>
      <c r="B142" s="122"/>
      <c r="C142" s="122"/>
      <c r="D142" s="215"/>
      <c r="E142" s="212"/>
      <c r="F142" s="212"/>
      <c r="G142" s="216"/>
      <c r="H142" s="29"/>
      <c r="I142" s="29"/>
      <c r="J142" s="29"/>
      <c r="K142" s="29"/>
      <c r="L142" s="222"/>
      <c r="M142" s="330" t="s">
        <v>207</v>
      </c>
      <c r="N142" s="324"/>
      <c r="O142" s="325">
        <f t="shared" si="21"/>
        <v>0</v>
      </c>
      <c r="P142" s="324" t="s">
        <v>131</v>
      </c>
      <c r="Q142" s="326">
        <v>12</v>
      </c>
      <c r="R142" s="324"/>
      <c r="S142" s="327"/>
      <c r="T142" s="324" t="s">
        <v>132</v>
      </c>
      <c r="U142" s="324"/>
      <c r="V142" s="329">
        <f>'[1]라. 세출내역서(나온자부담)'!V103</f>
        <v>0</v>
      </c>
    </row>
    <row r="143" spans="1:22" ht="17.25" customHeight="1">
      <c r="A143" s="121"/>
      <c r="B143" s="122"/>
      <c r="C143" s="122"/>
      <c r="D143" s="215"/>
      <c r="E143" s="212"/>
      <c r="F143" s="212"/>
      <c r="G143" s="216"/>
      <c r="H143" s="29"/>
      <c r="I143" s="29"/>
      <c r="J143" s="29"/>
      <c r="K143" s="29"/>
      <c r="L143" s="222"/>
      <c r="M143" s="330" t="s">
        <v>208</v>
      </c>
      <c r="N143" s="324"/>
      <c r="O143" s="325">
        <v>103400</v>
      </c>
      <c r="P143" s="324" t="s">
        <v>131</v>
      </c>
      <c r="Q143" s="326">
        <v>2</v>
      </c>
      <c r="R143" s="324"/>
      <c r="S143" s="327"/>
      <c r="T143" s="324" t="s">
        <v>132</v>
      </c>
      <c r="U143" s="324"/>
      <c r="V143" s="329">
        <v>206800</v>
      </c>
    </row>
    <row r="144" spans="1:22" ht="17.25" customHeight="1">
      <c r="A144" s="121"/>
      <c r="B144" s="122"/>
      <c r="C144" s="122"/>
      <c r="D144" s="215"/>
      <c r="E144" s="212"/>
      <c r="F144" s="212"/>
      <c r="G144" s="216"/>
      <c r="H144" s="29"/>
      <c r="I144" s="29"/>
      <c r="J144" s="29"/>
      <c r="K144" s="29"/>
      <c r="L144" s="222"/>
      <c r="M144" s="330" t="s">
        <v>208</v>
      </c>
      <c r="N144" s="324"/>
      <c r="O144" s="325">
        <v>116600</v>
      </c>
      <c r="P144" s="324" t="s">
        <v>131</v>
      </c>
      <c r="Q144" s="326">
        <v>2</v>
      </c>
      <c r="R144" s="324"/>
      <c r="S144" s="327"/>
      <c r="T144" s="324" t="s">
        <v>132</v>
      </c>
      <c r="U144" s="324"/>
      <c r="V144" s="329">
        <v>233200</v>
      </c>
    </row>
    <row r="145" spans="1:22" ht="17.25" hidden="1" customHeight="1">
      <c r="A145" s="121"/>
      <c r="B145" s="122"/>
      <c r="C145" s="122"/>
      <c r="D145" s="215"/>
      <c r="E145" s="212"/>
      <c r="F145" s="212"/>
      <c r="G145" s="216"/>
      <c r="H145" s="29"/>
      <c r="I145" s="29"/>
      <c r="J145" s="29"/>
      <c r="K145" s="29"/>
      <c r="L145" s="222"/>
      <c r="M145" s="330" t="s">
        <v>209</v>
      </c>
      <c r="N145" s="324"/>
      <c r="O145" s="325">
        <f t="shared" si="21"/>
        <v>0</v>
      </c>
      <c r="P145" s="324" t="s">
        <v>131</v>
      </c>
      <c r="Q145" s="347">
        <v>1</v>
      </c>
      <c r="R145" s="324"/>
      <c r="S145" s="327"/>
      <c r="T145" s="324" t="s">
        <v>132</v>
      </c>
      <c r="U145" s="324"/>
      <c r="V145" s="329">
        <f>'[1]라. 세출내역서(나온자부담)'!V106+'[1]라. 세출내역서(나온보조금)'!V95</f>
        <v>0</v>
      </c>
    </row>
    <row r="146" spans="1:22" ht="17.25" hidden="1" customHeight="1">
      <c r="A146" s="121"/>
      <c r="B146" s="122"/>
      <c r="C146" s="122"/>
      <c r="D146" s="215"/>
      <c r="E146" s="212"/>
      <c r="F146" s="212"/>
      <c r="G146" s="216"/>
      <c r="H146" s="29"/>
      <c r="I146" s="29"/>
      <c r="J146" s="29"/>
      <c r="K146" s="29"/>
      <c r="L146" s="222"/>
      <c r="M146" s="330" t="s">
        <v>210</v>
      </c>
      <c r="N146" s="324"/>
      <c r="O146" s="325">
        <f t="shared" si="21"/>
        <v>0</v>
      </c>
      <c r="P146" s="324" t="s">
        <v>131</v>
      </c>
      <c r="Q146" s="326">
        <v>12</v>
      </c>
      <c r="R146" s="324"/>
      <c r="S146" s="327"/>
      <c r="T146" s="324" t="s">
        <v>132</v>
      </c>
      <c r="U146" s="324"/>
      <c r="V146" s="329">
        <f>'[1]라. 세출내역서(나온자부담)'!V107+'[1]라. 세출내역서(나온보조금)'!V96</f>
        <v>0</v>
      </c>
    </row>
    <row r="147" spans="1:22" ht="17.25" customHeight="1">
      <c r="A147" s="121"/>
      <c r="B147" s="122"/>
      <c r="C147" s="122"/>
      <c r="D147" s="215"/>
      <c r="E147" s="212"/>
      <c r="F147" s="212"/>
      <c r="G147" s="216"/>
      <c r="H147" s="29"/>
      <c r="I147" s="29"/>
      <c r="J147" s="29"/>
      <c r="K147" s="29"/>
      <c r="L147" s="222"/>
      <c r="M147" s="330" t="s">
        <v>211</v>
      </c>
      <c r="N147" s="324"/>
      <c r="O147" s="325">
        <f t="shared" si="21"/>
        <v>193750</v>
      </c>
      <c r="P147" s="324" t="s">
        <v>131</v>
      </c>
      <c r="Q147" s="342">
        <v>4</v>
      </c>
      <c r="R147" s="324"/>
      <c r="S147" s="327"/>
      <c r="T147" s="324" t="s">
        <v>132</v>
      </c>
      <c r="U147" s="324"/>
      <c r="V147" s="329">
        <v>775000</v>
      </c>
    </row>
    <row r="148" spans="1:22" ht="17.25" customHeight="1">
      <c r="A148" s="195" t="s">
        <v>109</v>
      </c>
      <c r="B148" s="196" t="s">
        <v>63</v>
      </c>
      <c r="C148" s="196"/>
      <c r="D148" s="217">
        <v>26592000</v>
      </c>
      <c r="E148" s="217">
        <f>SUM(E149,E168)</f>
        <v>14189200</v>
      </c>
      <c r="F148" s="217">
        <f>E148-D148</f>
        <v>-12402800</v>
      </c>
      <c r="G148" s="218">
        <f t="shared" si="1"/>
        <v>-46.641095066185315</v>
      </c>
      <c r="H148" s="219">
        <f>H149+H168</f>
        <v>8607500</v>
      </c>
      <c r="I148" s="219">
        <f>I149+I168</f>
        <v>0</v>
      </c>
      <c r="J148" s="219">
        <f>J149+J168</f>
        <v>5581700</v>
      </c>
      <c r="K148" s="219">
        <f>K149+K168</f>
        <v>0</v>
      </c>
      <c r="L148" s="222"/>
      <c r="M148" s="344"/>
      <c r="N148" s="345"/>
      <c r="O148" s="345"/>
      <c r="P148" s="345"/>
      <c r="Q148" s="345"/>
      <c r="R148" s="345"/>
      <c r="S148" s="345"/>
      <c r="T148" s="345"/>
      <c r="U148" s="345"/>
      <c r="V148" s="346">
        <f>V149+V168</f>
        <v>14189200</v>
      </c>
    </row>
    <row r="149" spans="1:22" ht="17.25" customHeight="1">
      <c r="A149" s="121"/>
      <c r="B149" s="194" t="s">
        <v>98</v>
      </c>
      <c r="C149" s="194" t="s">
        <v>65</v>
      </c>
      <c r="D149" s="209">
        <f>D150+D156+D162+D165</f>
        <v>21640000</v>
      </c>
      <c r="E149" s="209">
        <f>SUM(E150,E156,E162,E165)</f>
        <v>10928910</v>
      </c>
      <c r="F149" s="209">
        <f>E149-D149</f>
        <v>-10711090</v>
      </c>
      <c r="G149" s="210">
        <f t="shared" si="1"/>
        <v>-49.496719038817005</v>
      </c>
      <c r="H149" s="220">
        <f>SUM(H150,H156,H160,H162,H165)</f>
        <v>7150000</v>
      </c>
      <c r="I149" s="220">
        <f>SUM(I150:I165)</f>
        <v>0</v>
      </c>
      <c r="J149" s="220">
        <f>SUM(J150,J156,J160,J162,J165)</f>
        <v>3778910</v>
      </c>
      <c r="K149" s="220">
        <f>SUM(K150,K156,K160,K162,K165)</f>
        <v>0</v>
      </c>
      <c r="L149" s="222"/>
      <c r="M149" s="320"/>
      <c r="N149" s="321"/>
      <c r="O149" s="321"/>
      <c r="P149" s="321"/>
      <c r="Q149" s="321"/>
      <c r="R149" s="321"/>
      <c r="S149" s="321"/>
      <c r="T149" s="321"/>
      <c r="U149" s="321"/>
      <c r="V149" s="322">
        <f>SUM(V150,V156,V160,V162,V165)</f>
        <v>10928910</v>
      </c>
    </row>
    <row r="150" spans="1:22" ht="17.25" customHeight="1">
      <c r="A150" s="121"/>
      <c r="B150" s="122"/>
      <c r="C150" s="122" t="s">
        <v>110</v>
      </c>
      <c r="D150" s="212">
        <v>10220000</v>
      </c>
      <c r="E150" s="212">
        <f>SUM(H150:K150)</f>
        <v>6772200</v>
      </c>
      <c r="F150" s="212">
        <f t="shared" ref="F150" si="22">E150-D150</f>
        <v>-3447800</v>
      </c>
      <c r="G150" s="216">
        <f t="shared" si="1"/>
        <v>-33.735812133072407</v>
      </c>
      <c r="H150" s="15">
        <v>4000000</v>
      </c>
      <c r="I150" s="15"/>
      <c r="J150" s="15">
        <v>2772200</v>
      </c>
      <c r="K150" s="29"/>
      <c r="L150" s="222"/>
      <c r="M150" s="323" t="s">
        <v>212</v>
      </c>
      <c r="N150" s="324"/>
      <c r="O150" s="325"/>
      <c r="P150" s="324"/>
      <c r="Q150" s="348"/>
      <c r="R150" s="324"/>
      <c r="S150" s="327"/>
      <c r="T150" s="324"/>
      <c r="U150" s="324"/>
      <c r="V150" s="328">
        <f>SUM(V151:V155)</f>
        <v>6772200</v>
      </c>
    </row>
    <row r="151" spans="1:22" ht="17.25" customHeight="1">
      <c r="A151" s="121"/>
      <c r="B151" s="122"/>
      <c r="C151" s="122"/>
      <c r="D151" s="215"/>
      <c r="E151" s="212"/>
      <c r="F151" s="212"/>
      <c r="G151" s="216"/>
      <c r="H151" s="29"/>
      <c r="I151" s="29"/>
      <c r="J151" s="29"/>
      <c r="K151" s="29"/>
      <c r="L151" s="222"/>
      <c r="M151" s="330" t="s">
        <v>213</v>
      </c>
      <c r="N151" s="324"/>
      <c r="O151" s="325">
        <f>ROUNDUP(V151/Q151,-1)</f>
        <v>677220</v>
      </c>
      <c r="P151" s="324" t="s">
        <v>131</v>
      </c>
      <c r="Q151" s="342">
        <v>10</v>
      </c>
      <c r="R151" s="324"/>
      <c r="S151" s="327"/>
      <c r="T151" s="324" t="s">
        <v>132</v>
      </c>
      <c r="U151" s="324"/>
      <c r="V151" s="329">
        <v>6772200</v>
      </c>
    </row>
    <row r="152" spans="1:22" ht="17.25" hidden="1" customHeight="1">
      <c r="A152" s="121"/>
      <c r="B152" s="122"/>
      <c r="C152" s="122"/>
      <c r="D152" s="215"/>
      <c r="E152" s="212"/>
      <c r="F152" s="212"/>
      <c r="G152" s="216"/>
      <c r="H152" s="29"/>
      <c r="I152" s="29"/>
      <c r="J152" s="29"/>
      <c r="K152" s="29"/>
      <c r="L152" s="222"/>
      <c r="M152" s="330" t="s">
        <v>214</v>
      </c>
      <c r="N152" s="324"/>
      <c r="O152" s="325">
        <f>ROUNDUP(V152/Q152/S152,-1)</f>
        <v>0</v>
      </c>
      <c r="P152" s="324" t="s">
        <v>131</v>
      </c>
      <c r="Q152" s="348">
        <v>260</v>
      </c>
      <c r="R152" s="324" t="s">
        <v>131</v>
      </c>
      <c r="S152" s="327">
        <v>4</v>
      </c>
      <c r="T152" s="324" t="s">
        <v>132</v>
      </c>
      <c r="U152" s="324"/>
      <c r="V152" s="329">
        <f>'[1]라. 세출내역서(나온자부담)'!V113+'[1]라. 세출내역서(나온보조금)'!V105</f>
        <v>0</v>
      </c>
    </row>
    <row r="153" spans="1:22" ht="17.25" hidden="1" customHeight="1">
      <c r="A153" s="121"/>
      <c r="B153" s="122"/>
      <c r="C153" s="122"/>
      <c r="D153" s="215"/>
      <c r="E153" s="212"/>
      <c r="F153" s="212"/>
      <c r="G153" s="216"/>
      <c r="H153" s="29"/>
      <c r="I153" s="29"/>
      <c r="J153" s="29"/>
      <c r="K153" s="29"/>
      <c r="L153" s="222"/>
      <c r="M153" s="330" t="s">
        <v>215</v>
      </c>
      <c r="N153" s="324"/>
      <c r="O153" s="325">
        <f>ROUNDUP(V153/Q153,-1)</f>
        <v>0</v>
      </c>
      <c r="P153" s="324" t="s">
        <v>131</v>
      </c>
      <c r="Q153" s="326">
        <v>12</v>
      </c>
      <c r="R153" s="324"/>
      <c r="S153" s="327"/>
      <c r="T153" s="324" t="s">
        <v>132</v>
      </c>
      <c r="U153" s="324"/>
      <c r="V153" s="329">
        <f>'[1]라. 세출내역서(나온자부담)'!V114+'[1]라. 세출내역서(나온보조금)'!V105</f>
        <v>0</v>
      </c>
    </row>
    <row r="154" spans="1:22" ht="17.25" hidden="1" customHeight="1">
      <c r="A154" s="121"/>
      <c r="B154" s="122"/>
      <c r="C154" s="122"/>
      <c r="D154" s="215"/>
      <c r="E154" s="212"/>
      <c r="F154" s="212"/>
      <c r="G154" s="216"/>
      <c r="H154" s="29"/>
      <c r="I154" s="29"/>
      <c r="J154" s="29"/>
      <c r="K154" s="29"/>
      <c r="L154" s="222"/>
      <c r="M154" s="330" t="s">
        <v>216</v>
      </c>
      <c r="N154" s="324"/>
      <c r="O154" s="325">
        <f>ROUNDUP(V154/Q154,-1)</f>
        <v>0</v>
      </c>
      <c r="P154" s="324" t="s">
        <v>131</v>
      </c>
      <c r="Q154" s="342">
        <v>4</v>
      </c>
      <c r="R154" s="324" t="s">
        <v>131</v>
      </c>
      <c r="S154" s="327"/>
      <c r="T154" s="324" t="s">
        <v>132</v>
      </c>
      <c r="U154" s="324"/>
      <c r="V154" s="329">
        <f>'[1]라. 세출내역서(나온자부담)'!V115+'[1]라. 세출내역서(나온보조금)'!V106</f>
        <v>0</v>
      </c>
    </row>
    <row r="155" spans="1:22" ht="17.25" hidden="1" customHeight="1">
      <c r="A155" s="121"/>
      <c r="B155" s="122"/>
      <c r="C155" s="122"/>
      <c r="D155" s="215"/>
      <c r="E155" s="212"/>
      <c r="F155" s="212"/>
      <c r="G155" s="216"/>
      <c r="H155" s="29"/>
      <c r="I155" s="29"/>
      <c r="J155" s="29"/>
      <c r="K155" s="29"/>
      <c r="L155" s="222"/>
      <c r="M155" s="330"/>
      <c r="N155" s="324"/>
      <c r="O155" s="325"/>
      <c r="P155" s="324"/>
      <c r="Q155" s="342"/>
      <c r="R155" s="324"/>
      <c r="S155" s="327"/>
      <c r="T155" s="324"/>
      <c r="U155" s="324"/>
      <c r="V155" s="329"/>
    </row>
    <row r="156" spans="1:22" ht="17.25" customHeight="1">
      <c r="A156" s="121"/>
      <c r="B156" s="122"/>
      <c r="C156" s="122" t="s">
        <v>111</v>
      </c>
      <c r="D156" s="212">
        <v>2220000</v>
      </c>
      <c r="E156" s="212">
        <f>SUM(H156:K156)</f>
        <v>913730</v>
      </c>
      <c r="F156" s="212">
        <f t="shared" ref="F156:F165" si="23">E156-D156</f>
        <v>-1306270</v>
      </c>
      <c r="G156" s="216">
        <f t="shared" si="1"/>
        <v>-58.840990990990996</v>
      </c>
      <c r="H156" s="15">
        <v>891380</v>
      </c>
      <c r="I156" s="15"/>
      <c r="J156" s="15">
        <v>22350</v>
      </c>
      <c r="K156" s="29"/>
      <c r="L156" s="222"/>
      <c r="M156" s="349" t="s">
        <v>217</v>
      </c>
      <c r="N156" s="324"/>
      <c r="O156" s="325"/>
      <c r="P156" s="324"/>
      <c r="Q156" s="326"/>
      <c r="R156" s="324"/>
      <c r="S156" s="327"/>
      <c r="T156" s="324"/>
      <c r="U156" s="324"/>
      <c r="V156" s="328">
        <f>SUM(V157:V159)</f>
        <v>913730</v>
      </c>
    </row>
    <row r="157" spans="1:22" ht="17.25" customHeight="1">
      <c r="A157" s="121"/>
      <c r="B157" s="122"/>
      <c r="C157" s="122"/>
      <c r="D157" s="212"/>
      <c r="E157" s="212"/>
      <c r="F157" s="212"/>
      <c r="G157" s="216"/>
      <c r="H157" s="29"/>
      <c r="I157" s="29"/>
      <c r="J157" s="29"/>
      <c r="K157" s="29"/>
      <c r="L157" s="222"/>
      <c r="M157" s="350" t="s">
        <v>218</v>
      </c>
      <c r="N157" s="324"/>
      <c r="O157" s="325">
        <f>ROUNDUP(V157/Q157,-1)</f>
        <v>228440</v>
      </c>
      <c r="P157" s="324" t="s">
        <v>131</v>
      </c>
      <c r="Q157" s="342">
        <v>4</v>
      </c>
      <c r="R157" s="324"/>
      <c r="S157" s="327"/>
      <c r="T157" s="324" t="s">
        <v>132</v>
      </c>
      <c r="U157" s="324"/>
      <c r="V157" s="329">
        <v>913730</v>
      </c>
    </row>
    <row r="158" spans="1:22" ht="17.25" hidden="1" customHeight="1">
      <c r="A158" s="121"/>
      <c r="B158" s="122"/>
      <c r="C158" s="122"/>
      <c r="D158" s="212"/>
      <c r="E158" s="212"/>
      <c r="F158" s="212"/>
      <c r="G158" s="216"/>
      <c r="H158" s="29"/>
      <c r="I158" s="29"/>
      <c r="J158" s="29"/>
      <c r="K158" s="29"/>
      <c r="L158" s="222"/>
      <c r="M158" s="350" t="s">
        <v>219</v>
      </c>
      <c r="N158" s="324"/>
      <c r="O158" s="325">
        <f>ROUNDUP(V158/Q158,-1)</f>
        <v>0</v>
      </c>
      <c r="P158" s="324" t="s">
        <v>131</v>
      </c>
      <c r="Q158" s="342">
        <v>12</v>
      </c>
      <c r="R158" s="324"/>
      <c r="S158" s="327"/>
      <c r="T158" s="324" t="s">
        <v>132</v>
      </c>
      <c r="U158" s="324"/>
      <c r="V158" s="329"/>
    </row>
    <row r="159" spans="1:22" ht="17.25" hidden="1" customHeight="1">
      <c r="A159" s="121"/>
      <c r="B159" s="122"/>
      <c r="C159" s="122"/>
      <c r="D159" s="212"/>
      <c r="E159" s="212"/>
      <c r="F159" s="212"/>
      <c r="G159" s="216"/>
      <c r="H159" s="29"/>
      <c r="I159" s="29"/>
      <c r="J159" s="29"/>
      <c r="K159" s="29"/>
      <c r="L159" s="222"/>
      <c r="M159" s="350" t="s">
        <v>220</v>
      </c>
      <c r="N159" s="324"/>
      <c r="O159" s="325"/>
      <c r="P159" s="324" t="s">
        <v>131</v>
      </c>
      <c r="Q159" s="342">
        <v>4</v>
      </c>
      <c r="R159" s="324"/>
      <c r="S159" s="327"/>
      <c r="T159" s="324" t="s">
        <v>132</v>
      </c>
      <c r="U159" s="324"/>
      <c r="V159" s="329"/>
    </row>
    <row r="160" spans="1:22" ht="17.25" hidden="1" customHeight="1">
      <c r="A160" s="121"/>
      <c r="B160" s="122"/>
      <c r="C160" s="122" t="s">
        <v>125</v>
      </c>
      <c r="D160" s="212">
        <v>0</v>
      </c>
      <c r="E160" s="212">
        <v>0</v>
      </c>
      <c r="F160" s="212">
        <f t="shared" si="23"/>
        <v>0</v>
      </c>
      <c r="G160" s="213">
        <v>0</v>
      </c>
      <c r="H160" s="15"/>
      <c r="I160" s="15"/>
      <c r="J160" s="15"/>
      <c r="K160" s="29"/>
      <c r="L160" s="222"/>
      <c r="M160" s="349" t="s">
        <v>221</v>
      </c>
      <c r="N160" s="324"/>
      <c r="O160" s="325"/>
      <c r="P160" s="324"/>
      <c r="Q160" s="347"/>
      <c r="R160" s="324"/>
      <c r="S160" s="327"/>
      <c r="T160" s="324"/>
      <c r="U160" s="324"/>
      <c r="V160" s="328">
        <f>V161</f>
        <v>0</v>
      </c>
    </row>
    <row r="161" spans="1:22" ht="17.25" hidden="1" customHeight="1">
      <c r="A161" s="121"/>
      <c r="B161" s="122"/>
      <c r="C161" s="122"/>
      <c r="D161" s="215"/>
      <c r="E161" s="215"/>
      <c r="F161" s="215"/>
      <c r="G161" s="216"/>
      <c r="H161" s="29"/>
      <c r="I161" s="29"/>
      <c r="J161" s="29"/>
      <c r="K161" s="29"/>
      <c r="L161" s="222"/>
      <c r="M161" s="350" t="s">
        <v>222</v>
      </c>
      <c r="N161" s="324"/>
      <c r="O161" s="325"/>
      <c r="P161" s="324" t="s">
        <v>131</v>
      </c>
      <c r="Q161" s="347">
        <v>1</v>
      </c>
      <c r="R161" s="324" t="s">
        <v>131</v>
      </c>
      <c r="S161" s="327">
        <v>16</v>
      </c>
      <c r="T161" s="324" t="s">
        <v>132</v>
      </c>
      <c r="U161" s="324"/>
      <c r="V161" s="329"/>
    </row>
    <row r="162" spans="1:22" ht="17.25" customHeight="1">
      <c r="A162" s="121"/>
      <c r="B162" s="122"/>
      <c r="C162" s="122" t="s">
        <v>113</v>
      </c>
      <c r="D162" s="212">
        <v>1000000</v>
      </c>
      <c r="E162" s="212">
        <f>SUM(H162:K162)</f>
        <v>150000</v>
      </c>
      <c r="F162" s="212">
        <f t="shared" si="23"/>
        <v>-850000</v>
      </c>
      <c r="G162" s="216">
        <v>0</v>
      </c>
      <c r="H162" s="15">
        <v>150000</v>
      </c>
      <c r="I162" s="15"/>
      <c r="J162" s="15"/>
      <c r="K162" s="29"/>
      <c r="L162" s="222"/>
      <c r="M162" s="351" t="s">
        <v>223</v>
      </c>
      <c r="N162" s="324"/>
      <c r="O162" s="325"/>
      <c r="P162" s="324"/>
      <c r="Q162" s="326"/>
      <c r="R162" s="324"/>
      <c r="S162" s="327"/>
      <c r="T162" s="324"/>
      <c r="U162" s="324"/>
      <c r="V162" s="328">
        <f>SUM(V163:V164)</f>
        <v>150000</v>
      </c>
    </row>
    <row r="163" spans="1:22" ht="17.25" customHeight="1">
      <c r="A163" s="121"/>
      <c r="B163" s="122"/>
      <c r="C163" s="122"/>
      <c r="D163" s="212"/>
      <c r="E163" s="212"/>
      <c r="F163" s="212"/>
      <c r="G163" s="216"/>
      <c r="H163" s="29"/>
      <c r="I163" s="29"/>
      <c r="J163" s="29"/>
      <c r="K163" s="29"/>
      <c r="L163" s="222"/>
      <c r="M163" s="352" t="s">
        <v>224</v>
      </c>
      <c r="N163" s="324"/>
      <c r="O163" s="325">
        <v>50000</v>
      </c>
      <c r="P163" s="324" t="s">
        <v>131</v>
      </c>
      <c r="Q163" s="342">
        <v>3</v>
      </c>
      <c r="R163" s="324"/>
      <c r="S163" s="327"/>
      <c r="T163" s="324" t="s">
        <v>132</v>
      </c>
      <c r="U163" s="324"/>
      <c r="V163" s="329">
        <v>150000</v>
      </c>
    </row>
    <row r="164" spans="1:22" ht="17.25" hidden="1" customHeight="1">
      <c r="A164" s="121"/>
      <c r="B164" s="122"/>
      <c r="C164" s="122"/>
      <c r="D164" s="212"/>
      <c r="E164" s="212"/>
      <c r="F164" s="212"/>
      <c r="G164" s="216"/>
      <c r="H164" s="29"/>
      <c r="I164" s="29"/>
      <c r="J164" s="29"/>
      <c r="K164" s="29"/>
      <c r="L164" s="222"/>
      <c r="M164" s="352" t="s">
        <v>225</v>
      </c>
      <c r="N164" s="324"/>
      <c r="O164" s="325">
        <f>ROUNDUP(V164/Q164,-1)</f>
        <v>0</v>
      </c>
      <c r="P164" s="324" t="s">
        <v>131</v>
      </c>
      <c r="Q164" s="326">
        <v>12</v>
      </c>
      <c r="R164" s="324"/>
      <c r="S164" s="327"/>
      <c r="T164" s="324" t="s">
        <v>132</v>
      </c>
      <c r="U164" s="324"/>
      <c r="V164" s="329"/>
    </row>
    <row r="165" spans="1:22" ht="17.25" customHeight="1">
      <c r="A165" s="197"/>
      <c r="B165" s="198"/>
      <c r="C165" s="126" t="s">
        <v>114</v>
      </c>
      <c r="D165" s="212">
        <v>8200000</v>
      </c>
      <c r="E165" s="212">
        <f>SUM(H165:K165)</f>
        <v>3092980</v>
      </c>
      <c r="F165" s="212">
        <f t="shared" si="23"/>
        <v>-5107020</v>
      </c>
      <c r="G165" s="221">
        <f t="shared" si="1"/>
        <v>-62.280731707317074</v>
      </c>
      <c r="H165" s="15">
        <v>2108620</v>
      </c>
      <c r="I165" s="15"/>
      <c r="J165" s="15">
        <v>984360</v>
      </c>
      <c r="K165" s="29"/>
      <c r="L165" s="222"/>
      <c r="M165" s="353" t="s">
        <v>226</v>
      </c>
      <c r="N165" s="354"/>
      <c r="O165" s="325"/>
      <c r="P165" s="324"/>
      <c r="Q165" s="326"/>
      <c r="R165" s="324"/>
      <c r="S165" s="327"/>
      <c r="T165" s="324"/>
      <c r="U165" s="324"/>
      <c r="V165" s="328">
        <f>SUM(V166:V167)</f>
        <v>3092980</v>
      </c>
    </row>
    <row r="166" spans="1:22" ht="17.25" customHeight="1">
      <c r="A166" s="197"/>
      <c r="B166" s="198"/>
      <c r="C166" s="126"/>
      <c r="D166" s="215"/>
      <c r="E166" s="212"/>
      <c r="F166" s="212"/>
      <c r="G166" s="221"/>
      <c r="H166" s="29"/>
      <c r="I166" s="222"/>
      <c r="J166" s="29"/>
      <c r="K166" s="29"/>
      <c r="L166" s="222"/>
      <c r="M166" s="355" t="s">
        <v>227</v>
      </c>
      <c r="N166" s="354"/>
      <c r="O166" s="325">
        <f>ROUNDUP(V166/Q166,-1)</f>
        <v>304270</v>
      </c>
      <c r="P166" s="324" t="s">
        <v>131</v>
      </c>
      <c r="Q166" s="342">
        <v>10</v>
      </c>
      <c r="R166" s="324"/>
      <c r="S166" s="327"/>
      <c r="T166" s="324" t="s">
        <v>132</v>
      </c>
      <c r="U166" s="324"/>
      <c r="V166" s="329">
        <v>3042620</v>
      </c>
    </row>
    <row r="167" spans="1:22" ht="17.25" customHeight="1">
      <c r="A167" s="197"/>
      <c r="B167" s="198"/>
      <c r="C167" s="126"/>
      <c r="D167" s="215"/>
      <c r="E167" s="212"/>
      <c r="F167" s="212"/>
      <c r="G167" s="221"/>
      <c r="H167" s="29"/>
      <c r="I167" s="222"/>
      <c r="J167" s="29"/>
      <c r="K167" s="29"/>
      <c r="L167" s="222"/>
      <c r="M167" s="355" t="s">
        <v>228</v>
      </c>
      <c r="N167" s="354"/>
      <c r="O167" s="325">
        <f>ROUNDUP(V167/Q167,-1)</f>
        <v>50360</v>
      </c>
      <c r="P167" s="324" t="s">
        <v>131</v>
      </c>
      <c r="Q167" s="342">
        <v>1</v>
      </c>
      <c r="R167" s="324"/>
      <c r="S167" s="327"/>
      <c r="T167" s="324" t="s">
        <v>132</v>
      </c>
      <c r="U167" s="324"/>
      <c r="V167" s="329">
        <v>50360</v>
      </c>
    </row>
    <row r="168" spans="1:22" ht="17.25" customHeight="1">
      <c r="A168" s="197"/>
      <c r="B168" s="199" t="s">
        <v>109</v>
      </c>
      <c r="C168" s="200" t="s">
        <v>65</v>
      </c>
      <c r="D168" s="209">
        <f>SUM(D171+D173+D178+D181+D185)</f>
        <v>4952000</v>
      </c>
      <c r="E168" s="209">
        <f>SUM(E169,E171,E173,E178,E181,E183,E185,E191,E193,E195)</f>
        <v>3260290</v>
      </c>
      <c r="F168" s="209">
        <f>E168-D168</f>
        <v>-1691710</v>
      </c>
      <c r="G168" s="223">
        <f t="shared" si="1"/>
        <v>-34.162156704361877</v>
      </c>
      <c r="H168" s="209">
        <f>SUM(H169,H171,H173,H178,H181,H183,H185,H191,H193,H195)</f>
        <v>1457500</v>
      </c>
      <c r="I168" s="209">
        <f>SUM(I169,I171,I173,I178,I181,I183,I185,I191,I193,I195)</f>
        <v>0</v>
      </c>
      <c r="J168" s="209">
        <f>SUM(J169,J171,J173,J178,J181,J183,J185,J191,J193,J195)</f>
        <v>1802790</v>
      </c>
      <c r="K168" s="209">
        <f>SUM(K169,K171,K173,K178,K181,K183,K185,K191,K193,K195)</f>
        <v>0</v>
      </c>
      <c r="L168" s="222"/>
      <c r="M168" s="199"/>
      <c r="N168" s="356"/>
      <c r="O168" s="356"/>
      <c r="P168" s="356"/>
      <c r="Q168" s="356"/>
      <c r="R168" s="356"/>
      <c r="S168" s="356"/>
      <c r="T168" s="356"/>
      <c r="U168" s="356"/>
      <c r="V168" s="357">
        <f>SUM(V169,V171,V173,V178,V181,V183,V185,V191,V193,V195)</f>
        <v>3260290</v>
      </c>
    </row>
    <row r="169" spans="1:22" ht="17.25" hidden="1" customHeight="1">
      <c r="A169" s="197"/>
      <c r="B169" s="198"/>
      <c r="C169" s="126" t="s">
        <v>229</v>
      </c>
      <c r="D169" s="212">
        <v>0</v>
      </c>
      <c r="E169" s="212">
        <f>SUM(H169:K169)</f>
        <v>0</v>
      </c>
      <c r="F169" s="212">
        <f>E169-D169</f>
        <v>0</v>
      </c>
      <c r="G169" s="221">
        <v>0</v>
      </c>
      <c r="H169" s="15"/>
      <c r="I169" s="15"/>
      <c r="J169" s="15"/>
      <c r="K169" s="29"/>
      <c r="L169" s="222"/>
      <c r="M169" s="353" t="s">
        <v>230</v>
      </c>
      <c r="N169" s="358"/>
      <c r="O169" s="325"/>
      <c r="P169" s="324"/>
      <c r="Q169" s="326"/>
      <c r="R169" s="324"/>
      <c r="S169" s="327"/>
      <c r="T169" s="324"/>
      <c r="U169" s="324"/>
      <c r="V169" s="328">
        <f>V170</f>
        <v>0</v>
      </c>
    </row>
    <row r="170" spans="1:22" ht="17.25" hidden="1" customHeight="1">
      <c r="A170" s="197"/>
      <c r="B170" s="198"/>
      <c r="C170" s="126"/>
      <c r="D170" s="212"/>
      <c r="E170" s="212"/>
      <c r="F170" s="212"/>
      <c r="G170" s="221"/>
      <c r="H170" s="29"/>
      <c r="I170" s="222"/>
      <c r="J170" s="29"/>
      <c r="K170" s="222"/>
      <c r="L170" s="222"/>
      <c r="M170" s="355" t="s">
        <v>231</v>
      </c>
      <c r="N170" s="354"/>
      <c r="O170" s="325">
        <f>ROUNDUP(V170/Q170,-1)</f>
        <v>0</v>
      </c>
      <c r="P170" s="324" t="s">
        <v>131</v>
      </c>
      <c r="Q170" s="326">
        <v>12</v>
      </c>
      <c r="R170" s="324"/>
      <c r="S170" s="327"/>
      <c r="T170" s="324" t="s">
        <v>132</v>
      </c>
      <c r="U170" s="324"/>
      <c r="V170" s="329"/>
    </row>
    <row r="171" spans="1:22" ht="17.25" customHeight="1">
      <c r="A171" s="197"/>
      <c r="B171" s="198"/>
      <c r="C171" s="126" t="s">
        <v>433</v>
      </c>
      <c r="D171" s="212">
        <v>50000</v>
      </c>
      <c r="E171" s="212">
        <f>SUM(H171:K171)</f>
        <v>50000</v>
      </c>
      <c r="F171" s="212">
        <f t="shared" ref="F171" si="24">E171-D171</f>
        <v>0</v>
      </c>
      <c r="G171" s="221">
        <v>0</v>
      </c>
      <c r="H171" s="15"/>
      <c r="I171" s="15"/>
      <c r="J171" s="15">
        <v>50000</v>
      </c>
      <c r="K171" s="29"/>
      <c r="L171" s="222"/>
      <c r="M171" s="353" t="s">
        <v>434</v>
      </c>
      <c r="N171" s="358"/>
      <c r="O171" s="325"/>
      <c r="P171" s="324"/>
      <c r="Q171" s="326"/>
      <c r="R171" s="324"/>
      <c r="S171" s="327"/>
      <c r="T171" s="324"/>
      <c r="U171" s="324"/>
      <c r="V171" s="328">
        <f>V172</f>
        <v>50000</v>
      </c>
    </row>
    <row r="172" spans="1:22" ht="17.25" customHeight="1">
      <c r="A172" s="197"/>
      <c r="B172" s="198"/>
      <c r="C172" s="126"/>
      <c r="D172" s="212"/>
      <c r="E172" s="212"/>
      <c r="F172" s="212"/>
      <c r="G172" s="221"/>
      <c r="H172" s="29"/>
      <c r="I172" s="222"/>
      <c r="J172" s="29"/>
      <c r="K172" s="222"/>
      <c r="L172" s="222"/>
      <c r="M172" s="355" t="s">
        <v>435</v>
      </c>
      <c r="N172" s="354"/>
      <c r="O172" s="325">
        <f>V172/Q172</f>
        <v>50000</v>
      </c>
      <c r="P172" s="324" t="s">
        <v>131</v>
      </c>
      <c r="Q172" s="326">
        <v>1</v>
      </c>
      <c r="R172" s="324"/>
      <c r="S172" s="327"/>
      <c r="T172" s="324" t="s">
        <v>132</v>
      </c>
      <c r="U172" s="324"/>
      <c r="V172" s="329">
        <v>50000</v>
      </c>
    </row>
    <row r="173" spans="1:22" ht="17.25" customHeight="1">
      <c r="A173" s="197"/>
      <c r="B173" s="198"/>
      <c r="C173" s="126" t="s">
        <v>431</v>
      </c>
      <c r="D173" s="212">
        <v>2420000</v>
      </c>
      <c r="E173" s="212">
        <f>SUM(H173:K173)</f>
        <v>1452790</v>
      </c>
      <c r="F173" s="212">
        <f t="shared" ref="F173:F181" si="25">E173-D173</f>
        <v>-967210</v>
      </c>
      <c r="G173" s="221">
        <f>F173/D173*100</f>
        <v>-39.967355371900823</v>
      </c>
      <c r="H173" s="15"/>
      <c r="I173" s="15"/>
      <c r="J173" s="15">
        <v>1452790</v>
      </c>
      <c r="K173" s="29"/>
      <c r="L173" s="222"/>
      <c r="M173" s="353" t="s">
        <v>232</v>
      </c>
      <c r="N173" s="358"/>
      <c r="O173" s="325"/>
      <c r="P173" s="324"/>
      <c r="Q173" s="326"/>
      <c r="R173" s="324"/>
      <c r="S173" s="327"/>
      <c r="T173" s="324"/>
      <c r="U173" s="324"/>
      <c r="V173" s="328">
        <f>SUM(V174:V177)</f>
        <v>1452790</v>
      </c>
    </row>
    <row r="174" spans="1:22" ht="17.25" customHeight="1">
      <c r="A174" s="197"/>
      <c r="B174" s="198"/>
      <c r="C174" s="126"/>
      <c r="D174" s="212"/>
      <c r="E174" s="212"/>
      <c r="F174" s="212"/>
      <c r="G174" s="221"/>
      <c r="H174" s="15"/>
      <c r="I174" s="15"/>
      <c r="J174" s="15"/>
      <c r="K174" s="29"/>
      <c r="L174" s="222"/>
      <c r="M174" s="355" t="s">
        <v>233</v>
      </c>
      <c r="N174" s="358"/>
      <c r="O174" s="325">
        <f>ROUNDUP(V174/Q174,-1)</f>
        <v>43970</v>
      </c>
      <c r="P174" s="324" t="s">
        <v>131</v>
      </c>
      <c r="Q174" s="342">
        <v>12</v>
      </c>
      <c r="R174" s="324"/>
      <c r="S174" s="327"/>
      <c r="T174" s="324" t="s">
        <v>234</v>
      </c>
      <c r="U174" s="324"/>
      <c r="V174" s="329">
        <v>527530</v>
      </c>
    </row>
    <row r="175" spans="1:22" ht="17.25" customHeight="1">
      <c r="A175" s="197"/>
      <c r="B175" s="198"/>
      <c r="C175" s="126"/>
      <c r="D175" s="212"/>
      <c r="E175" s="212"/>
      <c r="F175" s="212"/>
      <c r="G175" s="221"/>
      <c r="H175" s="29"/>
      <c r="I175" s="222"/>
      <c r="J175" s="29"/>
      <c r="K175" s="222"/>
      <c r="L175" s="222"/>
      <c r="M175" s="355" t="s">
        <v>235</v>
      </c>
      <c r="N175" s="358"/>
      <c r="O175" s="325">
        <f t="shared" ref="O175:O177" si="26">ROUNDUP(V175/Q175,-1)</f>
        <v>182200</v>
      </c>
      <c r="P175" s="324" t="s">
        <v>131</v>
      </c>
      <c r="Q175" s="342">
        <v>1</v>
      </c>
      <c r="R175" s="324"/>
      <c r="S175" s="327"/>
      <c r="T175" s="324" t="s">
        <v>132</v>
      </c>
      <c r="U175" s="324"/>
      <c r="V175" s="329">
        <v>182200</v>
      </c>
    </row>
    <row r="176" spans="1:22" ht="17.25" customHeight="1">
      <c r="A176" s="197"/>
      <c r="B176" s="198"/>
      <c r="C176" s="126"/>
      <c r="D176" s="212"/>
      <c r="E176" s="212"/>
      <c r="F176" s="212"/>
      <c r="G176" s="221"/>
      <c r="H176" s="29"/>
      <c r="I176" s="222"/>
      <c r="J176" s="29"/>
      <c r="K176" s="222"/>
      <c r="L176" s="222"/>
      <c r="M176" s="355" t="s">
        <v>236</v>
      </c>
      <c r="N176" s="358"/>
      <c r="O176" s="325">
        <f t="shared" si="26"/>
        <v>397900</v>
      </c>
      <c r="P176" s="324" t="s">
        <v>131</v>
      </c>
      <c r="Q176" s="342">
        <v>1</v>
      </c>
      <c r="R176" s="324"/>
      <c r="S176" s="327"/>
      <c r="T176" s="324" t="s">
        <v>132</v>
      </c>
      <c r="U176" s="324"/>
      <c r="V176" s="329">
        <v>397900</v>
      </c>
    </row>
    <row r="177" spans="1:22" ht="17.25" customHeight="1">
      <c r="A177" s="197"/>
      <c r="B177" s="198"/>
      <c r="C177" s="126"/>
      <c r="D177" s="212"/>
      <c r="E177" s="212"/>
      <c r="F177" s="212"/>
      <c r="G177" s="221"/>
      <c r="H177" s="29"/>
      <c r="I177" s="222"/>
      <c r="J177" s="29"/>
      <c r="K177" s="222"/>
      <c r="L177" s="222"/>
      <c r="M177" s="355" t="s">
        <v>237</v>
      </c>
      <c r="N177" s="358"/>
      <c r="O177" s="325">
        <f t="shared" si="26"/>
        <v>172580</v>
      </c>
      <c r="P177" s="324" t="s">
        <v>131</v>
      </c>
      <c r="Q177" s="342">
        <v>2</v>
      </c>
      <c r="R177" s="324"/>
      <c r="S177" s="327"/>
      <c r="T177" s="324" t="s">
        <v>132</v>
      </c>
      <c r="U177" s="324"/>
      <c r="V177" s="329">
        <v>345160</v>
      </c>
    </row>
    <row r="178" spans="1:22" ht="17.25" customHeight="1">
      <c r="A178" s="197"/>
      <c r="B178" s="198"/>
      <c r="C178" s="126" t="s">
        <v>436</v>
      </c>
      <c r="D178" s="212">
        <v>480000</v>
      </c>
      <c r="E178" s="212">
        <f>SUM(H178:K178)</f>
        <v>300000</v>
      </c>
      <c r="F178" s="212">
        <f>E178-D178</f>
        <v>-180000</v>
      </c>
      <c r="G178" s="221">
        <v>0</v>
      </c>
      <c r="H178" s="15"/>
      <c r="I178" s="15"/>
      <c r="J178" s="15">
        <v>300000</v>
      </c>
      <c r="K178" s="29"/>
      <c r="L178" s="222"/>
      <c r="M178" s="353" t="s">
        <v>450</v>
      </c>
      <c r="N178" s="358"/>
      <c r="O178" s="325"/>
      <c r="P178" s="324"/>
      <c r="Q178" s="326"/>
      <c r="R178" s="324"/>
      <c r="S178" s="327"/>
      <c r="T178" s="324"/>
      <c r="U178" s="324"/>
      <c r="V178" s="328">
        <f>SUM(V179:V180)</f>
        <v>300000</v>
      </c>
    </row>
    <row r="179" spans="1:22" ht="24.75" hidden="1" customHeight="1">
      <c r="A179" s="197"/>
      <c r="B179" s="198"/>
      <c r="C179" s="126"/>
      <c r="D179" s="212"/>
      <c r="E179" s="212"/>
      <c r="F179" s="212"/>
      <c r="G179" s="221"/>
      <c r="H179" s="29"/>
      <c r="I179" s="222"/>
      <c r="J179" s="29"/>
      <c r="K179" s="222"/>
      <c r="L179" s="222"/>
      <c r="M179" s="526" t="s">
        <v>451</v>
      </c>
      <c r="N179" s="354"/>
      <c r="O179" s="325">
        <f>ROUNDUP(V179/Q179,-1)</f>
        <v>0</v>
      </c>
      <c r="P179" s="324" t="s">
        <v>131</v>
      </c>
      <c r="Q179" s="326">
        <v>12</v>
      </c>
      <c r="R179" s="324"/>
      <c r="S179" s="327"/>
      <c r="T179" s="324" t="s">
        <v>132</v>
      </c>
      <c r="U179" s="324"/>
      <c r="V179" s="329"/>
    </row>
    <row r="180" spans="1:22" ht="17.25" customHeight="1">
      <c r="A180" s="197"/>
      <c r="B180" s="198"/>
      <c r="C180" s="126"/>
      <c r="D180" s="212"/>
      <c r="E180" s="212"/>
      <c r="F180" s="212"/>
      <c r="G180" s="221"/>
      <c r="H180" s="29"/>
      <c r="I180" s="222"/>
      <c r="J180" s="29"/>
      <c r="K180" s="222"/>
      <c r="L180" s="222"/>
      <c r="M180" s="355" t="s">
        <v>449</v>
      </c>
      <c r="N180" s="354"/>
      <c r="O180" s="325">
        <f>ROUNDUP(V180/Q180,-1)</f>
        <v>300000</v>
      </c>
      <c r="P180" s="324" t="s">
        <v>131</v>
      </c>
      <c r="Q180" s="342">
        <v>1</v>
      </c>
      <c r="R180" s="324"/>
      <c r="S180" s="327"/>
      <c r="T180" s="324" t="s">
        <v>132</v>
      </c>
      <c r="U180" s="324"/>
      <c r="V180" s="329">
        <v>300000</v>
      </c>
    </row>
    <row r="181" spans="1:22" ht="17.25" customHeight="1">
      <c r="A181" s="197"/>
      <c r="B181" s="198"/>
      <c r="C181" s="126" t="s">
        <v>437</v>
      </c>
      <c r="D181" s="212">
        <v>360000</v>
      </c>
      <c r="E181" s="212">
        <f>SUM(H181:K181)</f>
        <v>0</v>
      </c>
      <c r="F181" s="212">
        <f t="shared" si="25"/>
        <v>-360000</v>
      </c>
      <c r="G181" s="221">
        <v>0</v>
      </c>
      <c r="H181" s="15"/>
      <c r="I181" s="15"/>
      <c r="J181" s="15">
        <v>0</v>
      </c>
      <c r="K181" s="29"/>
      <c r="L181" s="222"/>
      <c r="M181" s="353" t="s">
        <v>452</v>
      </c>
      <c r="N181" s="358"/>
      <c r="O181" s="325"/>
      <c r="P181" s="324"/>
      <c r="Q181" s="326"/>
      <c r="R181" s="324"/>
      <c r="S181" s="327"/>
      <c r="T181" s="324"/>
      <c r="U181" s="324"/>
      <c r="V181" s="328">
        <f>V182</f>
        <v>0</v>
      </c>
    </row>
    <row r="182" spans="1:22" ht="17.25" customHeight="1">
      <c r="A182" s="197"/>
      <c r="B182" s="198"/>
      <c r="C182" s="126"/>
      <c r="D182" s="212"/>
      <c r="E182" s="212"/>
      <c r="F182" s="212"/>
      <c r="G182" s="221"/>
      <c r="H182" s="29"/>
      <c r="I182" s="222"/>
      <c r="J182" s="29"/>
      <c r="K182" s="222"/>
      <c r="L182" s="222"/>
      <c r="M182" s="355" t="s">
        <v>453</v>
      </c>
      <c r="N182" s="354"/>
      <c r="O182" s="325">
        <v>0</v>
      </c>
      <c r="P182" s="324"/>
      <c r="Q182" s="326"/>
      <c r="R182" s="324"/>
      <c r="S182" s="327"/>
      <c r="T182" s="324"/>
      <c r="U182" s="324"/>
      <c r="V182" s="329"/>
    </row>
    <row r="183" spans="1:22" ht="17.25" hidden="1" customHeight="1">
      <c r="A183" s="197"/>
      <c r="B183" s="198"/>
      <c r="C183" s="126" t="s">
        <v>115</v>
      </c>
      <c r="D183" s="212">
        <v>0</v>
      </c>
      <c r="E183" s="212">
        <f>SUM(H183:K183)</f>
        <v>0</v>
      </c>
      <c r="F183" s="212">
        <f>E183-D183</f>
        <v>0</v>
      </c>
      <c r="G183" s="213">
        <v>0</v>
      </c>
      <c r="H183" s="15"/>
      <c r="I183" s="15"/>
      <c r="J183" s="15"/>
      <c r="K183" s="29"/>
      <c r="L183" s="222"/>
      <c r="M183" s="353" t="s">
        <v>238</v>
      </c>
      <c r="N183" s="358"/>
      <c r="O183" s="325"/>
      <c r="P183" s="324"/>
      <c r="Q183" s="347"/>
      <c r="R183" s="324"/>
      <c r="S183" s="327"/>
      <c r="T183" s="324"/>
      <c r="U183" s="324"/>
      <c r="V183" s="328">
        <f>V184</f>
        <v>0</v>
      </c>
    </row>
    <row r="184" spans="1:22" ht="17.25" hidden="1" customHeight="1">
      <c r="A184" s="197"/>
      <c r="B184" s="198"/>
      <c r="C184" s="126"/>
      <c r="D184" s="212"/>
      <c r="E184" s="212"/>
      <c r="F184" s="212"/>
      <c r="G184" s="221"/>
      <c r="H184" s="29"/>
      <c r="I184" s="222"/>
      <c r="J184" s="29"/>
      <c r="K184" s="222"/>
      <c r="L184" s="222"/>
      <c r="M184" s="355" t="s">
        <v>239</v>
      </c>
      <c r="N184" s="354"/>
      <c r="O184" s="325">
        <v>0</v>
      </c>
      <c r="P184" s="324" t="s">
        <v>131</v>
      </c>
      <c r="Q184" s="347">
        <v>1</v>
      </c>
      <c r="R184" s="324"/>
      <c r="S184" s="327"/>
      <c r="T184" s="324" t="s">
        <v>132</v>
      </c>
      <c r="U184" s="324"/>
      <c r="V184" s="329"/>
    </row>
    <row r="185" spans="1:22" ht="17.25" customHeight="1">
      <c r="A185" s="197"/>
      <c r="B185" s="198"/>
      <c r="C185" s="126" t="s">
        <v>432</v>
      </c>
      <c r="D185" s="212">
        <v>1642000</v>
      </c>
      <c r="E185" s="212">
        <f>SUM(H185:K185)</f>
        <v>1457500</v>
      </c>
      <c r="F185" s="212">
        <f>E185-D185</f>
        <v>-184500</v>
      </c>
      <c r="G185" s="213">
        <v>0</v>
      </c>
      <c r="H185" s="15">
        <v>1457500</v>
      </c>
      <c r="I185" s="15"/>
      <c r="J185" s="15"/>
      <c r="K185" s="29"/>
      <c r="L185" s="222"/>
      <c r="M185" s="359" t="s">
        <v>240</v>
      </c>
      <c r="N185" s="358"/>
      <c r="O185" s="325"/>
      <c r="P185" s="324"/>
      <c r="Q185" s="347"/>
      <c r="R185" s="324"/>
      <c r="S185" s="327"/>
      <c r="T185" s="324"/>
      <c r="U185" s="324"/>
      <c r="V185" s="328">
        <f>SUM(V186:V190)</f>
        <v>1457500</v>
      </c>
    </row>
    <row r="186" spans="1:22" ht="17.25" customHeight="1">
      <c r="A186" s="197"/>
      <c r="B186" s="198"/>
      <c r="C186" s="126"/>
      <c r="D186" s="212"/>
      <c r="E186" s="212"/>
      <c r="F186" s="212"/>
      <c r="G186" s="221"/>
      <c r="H186" s="29"/>
      <c r="I186" s="222"/>
      <c r="J186" s="29"/>
      <c r="K186" s="222"/>
      <c r="L186" s="222"/>
      <c r="M186" s="355" t="s">
        <v>241</v>
      </c>
      <c r="N186" s="354"/>
      <c r="O186" s="325">
        <v>40000</v>
      </c>
      <c r="P186" s="324" t="s">
        <v>131</v>
      </c>
      <c r="Q186" s="327">
        <v>4</v>
      </c>
      <c r="R186" s="324" t="s">
        <v>131</v>
      </c>
      <c r="S186" s="342">
        <v>1</v>
      </c>
      <c r="T186" s="324" t="s">
        <v>132</v>
      </c>
      <c r="U186" s="324"/>
      <c r="V186" s="329">
        <v>160000</v>
      </c>
    </row>
    <row r="187" spans="1:22" ht="17.25" customHeight="1">
      <c r="A187" s="197"/>
      <c r="B187" s="198"/>
      <c r="C187" s="126"/>
      <c r="D187" s="212"/>
      <c r="E187" s="212"/>
      <c r="F187" s="212"/>
      <c r="G187" s="221"/>
      <c r="H187" s="29"/>
      <c r="I187" s="222"/>
      <c r="J187" s="29"/>
      <c r="K187" s="222"/>
      <c r="L187" s="222"/>
      <c r="M187" s="355" t="s">
        <v>242</v>
      </c>
      <c r="N187" s="354"/>
      <c r="O187" s="325">
        <v>500</v>
      </c>
      <c r="P187" s="324" t="s">
        <v>131</v>
      </c>
      <c r="Q187" s="327">
        <v>4</v>
      </c>
      <c r="R187" s="324" t="s">
        <v>131</v>
      </c>
      <c r="S187" s="348">
        <v>365</v>
      </c>
      <c r="T187" s="324" t="s">
        <v>132</v>
      </c>
      <c r="U187" s="324"/>
      <c r="V187" s="329">
        <v>639500</v>
      </c>
    </row>
    <row r="188" spans="1:22" ht="17.25" customHeight="1">
      <c r="A188" s="197"/>
      <c r="B188" s="198"/>
      <c r="C188" s="126"/>
      <c r="D188" s="212"/>
      <c r="E188" s="212"/>
      <c r="F188" s="212"/>
      <c r="G188" s="221"/>
      <c r="H188" s="29"/>
      <c r="I188" s="222"/>
      <c r="J188" s="29"/>
      <c r="K188" s="222"/>
      <c r="L188" s="222"/>
      <c r="M188" s="355" t="s">
        <v>243</v>
      </c>
      <c r="N188" s="354"/>
      <c r="O188" s="325">
        <v>5000</v>
      </c>
      <c r="P188" s="324" t="s">
        <v>131</v>
      </c>
      <c r="Q188" s="327">
        <v>4</v>
      </c>
      <c r="R188" s="324" t="s">
        <v>131</v>
      </c>
      <c r="S188" s="326">
        <v>12</v>
      </c>
      <c r="T188" s="324" t="s">
        <v>132</v>
      </c>
      <c r="U188" s="324"/>
      <c r="V188" s="329">
        <v>210000</v>
      </c>
    </row>
    <row r="189" spans="1:22" ht="17.25" customHeight="1">
      <c r="A189" s="197"/>
      <c r="B189" s="198"/>
      <c r="C189" s="126"/>
      <c r="D189" s="212"/>
      <c r="E189" s="212"/>
      <c r="F189" s="212"/>
      <c r="G189" s="221"/>
      <c r="H189" s="29"/>
      <c r="I189" s="222"/>
      <c r="J189" s="29"/>
      <c r="K189" s="222"/>
      <c r="L189" s="222"/>
      <c r="M189" s="355" t="s">
        <v>244</v>
      </c>
      <c r="N189" s="354"/>
      <c r="O189" s="325">
        <v>20000</v>
      </c>
      <c r="P189" s="324" t="s">
        <v>131</v>
      </c>
      <c r="Q189" s="327">
        <v>4</v>
      </c>
      <c r="R189" s="324" t="s">
        <v>131</v>
      </c>
      <c r="S189" s="342">
        <v>4</v>
      </c>
      <c r="T189" s="324" t="s">
        <v>132</v>
      </c>
      <c r="U189" s="324"/>
      <c r="V189" s="329">
        <v>280000</v>
      </c>
    </row>
    <row r="190" spans="1:22" ht="17.25" customHeight="1">
      <c r="A190" s="197"/>
      <c r="B190" s="198"/>
      <c r="C190" s="126"/>
      <c r="D190" s="212"/>
      <c r="E190" s="212"/>
      <c r="F190" s="212"/>
      <c r="G190" s="221"/>
      <c r="H190" s="29"/>
      <c r="I190" s="222"/>
      <c r="J190" s="29"/>
      <c r="K190" s="222"/>
      <c r="L190" s="222"/>
      <c r="M190" s="355" t="s">
        <v>245</v>
      </c>
      <c r="N190" s="354"/>
      <c r="O190" s="325">
        <v>12000</v>
      </c>
      <c r="P190" s="324" t="s">
        <v>131</v>
      </c>
      <c r="Q190" s="327">
        <v>4</v>
      </c>
      <c r="R190" s="324" t="s">
        <v>131</v>
      </c>
      <c r="S190" s="342">
        <v>4</v>
      </c>
      <c r="T190" s="324" t="s">
        <v>132</v>
      </c>
      <c r="U190" s="324"/>
      <c r="V190" s="329">
        <v>168000</v>
      </c>
    </row>
    <row r="191" spans="1:22" ht="17.25" hidden="1" customHeight="1">
      <c r="A191" s="197"/>
      <c r="B191" s="198"/>
      <c r="C191" s="126" t="s">
        <v>246</v>
      </c>
      <c r="D191" s="212">
        <v>0</v>
      </c>
      <c r="E191" s="212">
        <v>0</v>
      </c>
      <c r="F191" s="212">
        <f>E191-D191</f>
        <v>0</v>
      </c>
      <c r="G191" s="213">
        <v>0</v>
      </c>
      <c r="H191" s="15"/>
      <c r="I191" s="15"/>
      <c r="J191" s="15"/>
      <c r="K191" s="29"/>
      <c r="L191" s="222"/>
      <c r="M191" s="353" t="s">
        <v>247</v>
      </c>
      <c r="N191" s="358"/>
      <c r="O191" s="325"/>
      <c r="P191" s="324"/>
      <c r="Q191" s="347"/>
      <c r="R191" s="324"/>
      <c r="S191" s="327"/>
      <c r="T191" s="324"/>
      <c r="U191" s="324"/>
      <c r="V191" s="328">
        <f>V192</f>
        <v>0</v>
      </c>
    </row>
    <row r="192" spans="1:22" ht="17.25" hidden="1" customHeight="1">
      <c r="A192" s="197"/>
      <c r="B192" s="198"/>
      <c r="C192" s="126"/>
      <c r="D192" s="212"/>
      <c r="E192" s="212"/>
      <c r="F192" s="212"/>
      <c r="G192" s="221"/>
      <c r="H192" s="29"/>
      <c r="I192" s="222"/>
      <c r="J192" s="29"/>
      <c r="K192" s="222"/>
      <c r="L192" s="222"/>
      <c r="M192" s="355" t="s">
        <v>248</v>
      </c>
      <c r="N192" s="354"/>
      <c r="O192" s="325"/>
      <c r="P192" s="324" t="s">
        <v>131</v>
      </c>
      <c r="Q192" s="347">
        <v>1</v>
      </c>
      <c r="R192" s="324"/>
      <c r="S192" s="327"/>
      <c r="T192" s="324" t="s">
        <v>132</v>
      </c>
      <c r="U192" s="324"/>
      <c r="V192" s="329"/>
    </row>
    <row r="193" spans="1:22" ht="17.25" hidden="1" customHeight="1">
      <c r="A193" s="197"/>
      <c r="B193" s="198"/>
      <c r="C193" s="126" t="s">
        <v>249</v>
      </c>
      <c r="D193" s="212">
        <v>0</v>
      </c>
      <c r="E193" s="212">
        <f t="shared" ref="E193" si="27">SUM(H193:K193)</f>
        <v>0</v>
      </c>
      <c r="F193" s="212">
        <f t="shared" ref="F193" si="28">E193-D193</f>
        <v>0</v>
      </c>
      <c r="G193" s="213">
        <v>0</v>
      </c>
      <c r="H193" s="15"/>
      <c r="I193" s="15"/>
      <c r="J193" s="15"/>
      <c r="K193" s="15"/>
      <c r="L193" s="222"/>
      <c r="M193" s="353" t="s">
        <v>264</v>
      </c>
      <c r="N193" s="358"/>
      <c r="O193" s="325"/>
      <c r="P193" s="324"/>
      <c r="Q193" s="347"/>
      <c r="R193" s="324"/>
      <c r="S193" s="327"/>
      <c r="T193" s="324"/>
      <c r="U193" s="324"/>
      <c r="V193" s="328">
        <f t="shared" ref="V193" si="29">V194</f>
        <v>0</v>
      </c>
    </row>
    <row r="194" spans="1:22" ht="17.25" hidden="1" customHeight="1">
      <c r="A194" s="197"/>
      <c r="B194" s="198"/>
      <c r="C194" s="126"/>
      <c r="D194" s="212"/>
      <c r="E194" s="212"/>
      <c r="F194" s="212"/>
      <c r="G194" s="221"/>
      <c r="H194" s="29"/>
      <c r="I194" s="222"/>
      <c r="J194" s="29"/>
      <c r="K194" s="222"/>
      <c r="L194" s="222"/>
      <c r="M194" s="355" t="s">
        <v>250</v>
      </c>
      <c r="N194" s="354"/>
      <c r="O194" s="325">
        <v>0</v>
      </c>
      <c r="P194" s="324" t="s">
        <v>131</v>
      </c>
      <c r="Q194" s="342">
        <v>4</v>
      </c>
      <c r="R194" s="324"/>
      <c r="S194" s="327"/>
      <c r="T194" s="324" t="s">
        <v>132</v>
      </c>
      <c r="U194" s="324"/>
      <c r="V194" s="329"/>
    </row>
    <row r="195" spans="1:22" ht="17.25" hidden="1" customHeight="1">
      <c r="A195" s="197"/>
      <c r="B195" s="198"/>
      <c r="C195" s="126" t="s">
        <v>251</v>
      </c>
      <c r="D195" s="212">
        <v>0</v>
      </c>
      <c r="E195" s="212">
        <f>SUM(H195:K195)</f>
        <v>0</v>
      </c>
      <c r="F195" s="212">
        <f>E195-D195</f>
        <v>0</v>
      </c>
      <c r="G195" s="213">
        <v>0</v>
      </c>
      <c r="H195" s="15"/>
      <c r="I195" s="15"/>
      <c r="J195" s="15"/>
      <c r="K195" s="15"/>
      <c r="L195" s="222"/>
      <c r="M195" s="353" t="s">
        <v>252</v>
      </c>
      <c r="N195" s="358"/>
      <c r="O195" s="325"/>
      <c r="P195" s="324"/>
      <c r="Q195" s="326"/>
      <c r="R195" s="324"/>
      <c r="S195" s="327"/>
      <c r="T195" s="324"/>
      <c r="U195" s="324"/>
      <c r="V195" s="328">
        <f t="shared" ref="V195" si="30">V196</f>
        <v>0</v>
      </c>
    </row>
    <row r="196" spans="1:22" ht="17.25" hidden="1" customHeight="1">
      <c r="A196" s="197"/>
      <c r="B196" s="198"/>
      <c r="C196" s="126"/>
      <c r="D196" s="212"/>
      <c r="E196" s="212"/>
      <c r="F196" s="212"/>
      <c r="G196" s="221"/>
      <c r="H196" s="29"/>
      <c r="I196" s="222"/>
      <c r="J196" s="29"/>
      <c r="K196" s="222"/>
      <c r="L196" s="222"/>
      <c r="M196" s="355" t="s">
        <v>253</v>
      </c>
      <c r="N196" s="354"/>
      <c r="O196" s="325">
        <v>0</v>
      </c>
      <c r="P196" s="324" t="s">
        <v>131</v>
      </c>
      <c r="Q196" s="342">
        <v>2</v>
      </c>
      <c r="R196" s="324"/>
      <c r="S196" s="327"/>
      <c r="T196" s="324" t="s">
        <v>132</v>
      </c>
      <c r="U196" s="324"/>
      <c r="V196" s="329"/>
    </row>
    <row r="197" spans="1:22" ht="17.25" customHeight="1">
      <c r="A197" s="201" t="s">
        <v>119</v>
      </c>
      <c r="B197" s="202" t="s">
        <v>63</v>
      </c>
      <c r="C197" s="203"/>
      <c r="D197" s="217">
        <v>81017</v>
      </c>
      <c r="E197" s="217">
        <f>E198</f>
        <v>0</v>
      </c>
      <c r="F197" s="217">
        <f>E197-D197</f>
        <v>-81017</v>
      </c>
      <c r="G197" s="224">
        <f t="shared" si="1"/>
        <v>-100</v>
      </c>
      <c r="H197" s="225">
        <f>H198</f>
        <v>0</v>
      </c>
      <c r="I197" s="225">
        <f t="shared" ref="I197:K198" si="31">I198</f>
        <v>0</v>
      </c>
      <c r="J197" s="225">
        <f t="shared" si="31"/>
        <v>0</v>
      </c>
      <c r="K197" s="225">
        <f t="shared" si="31"/>
        <v>0</v>
      </c>
      <c r="L197" s="222"/>
      <c r="M197" s="202"/>
      <c r="N197" s="360"/>
      <c r="O197" s="360"/>
      <c r="P197" s="360"/>
      <c r="Q197" s="360"/>
      <c r="R197" s="360"/>
      <c r="S197" s="360"/>
      <c r="T197" s="360"/>
      <c r="U197" s="360"/>
      <c r="V197" s="361">
        <f>V198</f>
        <v>0</v>
      </c>
    </row>
    <row r="198" spans="1:22" ht="17.25" customHeight="1">
      <c r="A198" s="197"/>
      <c r="B198" s="199" t="s">
        <v>119</v>
      </c>
      <c r="C198" s="200" t="s">
        <v>65</v>
      </c>
      <c r="D198" s="209">
        <v>81017</v>
      </c>
      <c r="E198" s="209">
        <f>E199</f>
        <v>0</v>
      </c>
      <c r="F198" s="209">
        <f>E198-D198</f>
        <v>-81017</v>
      </c>
      <c r="G198" s="223">
        <f t="shared" si="1"/>
        <v>-100</v>
      </c>
      <c r="H198" s="220">
        <f>H199</f>
        <v>0</v>
      </c>
      <c r="I198" s="220">
        <f t="shared" si="31"/>
        <v>0</v>
      </c>
      <c r="J198" s="220">
        <f t="shared" si="31"/>
        <v>0</v>
      </c>
      <c r="K198" s="220">
        <f t="shared" si="31"/>
        <v>0</v>
      </c>
      <c r="L198" s="222"/>
      <c r="M198" s="199"/>
      <c r="N198" s="356"/>
      <c r="O198" s="356"/>
      <c r="P198" s="356"/>
      <c r="Q198" s="356"/>
      <c r="R198" s="356"/>
      <c r="S198" s="356"/>
      <c r="T198" s="356"/>
      <c r="U198" s="356"/>
      <c r="V198" s="357">
        <f>V199</f>
        <v>0</v>
      </c>
    </row>
    <row r="199" spans="1:22" ht="17.25" customHeight="1">
      <c r="A199" s="197"/>
      <c r="B199" s="198"/>
      <c r="C199" s="126" t="s">
        <v>119</v>
      </c>
      <c r="D199" s="212">
        <v>81017</v>
      </c>
      <c r="E199" s="212">
        <f>SUM(H199:K199)</f>
        <v>0</v>
      </c>
      <c r="F199" s="212">
        <f t="shared" ref="F199" si="32">E199-D199</f>
        <v>-81017</v>
      </c>
      <c r="G199" s="221">
        <f t="shared" si="1"/>
        <v>-100</v>
      </c>
      <c r="H199" s="15">
        <v>0</v>
      </c>
      <c r="I199" s="15"/>
      <c r="J199" s="15"/>
      <c r="K199" s="15"/>
      <c r="L199" s="222"/>
      <c r="M199" s="353" t="s">
        <v>254</v>
      </c>
      <c r="N199" s="358"/>
      <c r="O199" s="325">
        <f>ROUNDUP(F199/12,-1)</f>
        <v>-6760</v>
      </c>
      <c r="P199" s="324" t="s">
        <v>131</v>
      </c>
      <c r="Q199" s="326">
        <v>12</v>
      </c>
      <c r="R199" s="324"/>
      <c r="S199" s="327"/>
      <c r="T199" s="324" t="s">
        <v>132</v>
      </c>
      <c r="U199" s="324"/>
      <c r="V199" s="328">
        <v>0</v>
      </c>
    </row>
    <row r="200" spans="1:22" ht="17.25" customHeight="1">
      <c r="A200" s="201" t="s">
        <v>120</v>
      </c>
      <c r="B200" s="202" t="s">
        <v>63</v>
      </c>
      <c r="C200" s="203"/>
      <c r="D200" s="217">
        <v>25645980</v>
      </c>
      <c r="E200" s="217">
        <f>E201</f>
        <v>25645980</v>
      </c>
      <c r="F200" s="217">
        <f>E200-D200</f>
        <v>0</v>
      </c>
      <c r="G200" s="224">
        <f t="shared" si="1"/>
        <v>0</v>
      </c>
      <c r="H200" s="225">
        <f>H201</f>
        <v>25645980</v>
      </c>
      <c r="I200" s="225">
        <f t="shared" ref="I200:K200" si="33">I201</f>
        <v>0</v>
      </c>
      <c r="J200" s="225">
        <f t="shared" si="33"/>
        <v>0</v>
      </c>
      <c r="K200" s="225">
        <f t="shared" si="33"/>
        <v>0</v>
      </c>
      <c r="L200" s="222"/>
      <c r="M200" s="202"/>
      <c r="N200" s="360"/>
      <c r="O200" s="360"/>
      <c r="P200" s="360"/>
      <c r="Q200" s="360"/>
      <c r="R200" s="360"/>
      <c r="S200" s="360"/>
      <c r="T200" s="360"/>
      <c r="U200" s="360"/>
      <c r="V200" s="361">
        <f>V201</f>
        <v>25645980</v>
      </c>
    </row>
    <row r="201" spans="1:22" ht="17.25" customHeight="1">
      <c r="A201" s="197"/>
      <c r="B201" s="199" t="s">
        <v>120</v>
      </c>
      <c r="C201" s="200" t="s">
        <v>65</v>
      </c>
      <c r="D201" s="209">
        <v>25645980</v>
      </c>
      <c r="E201" s="209">
        <f>SUM(E202:E203)</f>
        <v>25645980</v>
      </c>
      <c r="F201" s="209">
        <f>SUM(F202:F203)</f>
        <v>0</v>
      </c>
      <c r="G201" s="223">
        <f>F201/D201*100</f>
        <v>0</v>
      </c>
      <c r="H201" s="211">
        <f>SUM(H202:H203)</f>
        <v>25645980</v>
      </c>
      <c r="I201" s="209">
        <f>SUM(I202:I203)</f>
        <v>0</v>
      </c>
      <c r="J201" s="209">
        <f>SUM(J202:J203)</f>
        <v>0</v>
      </c>
      <c r="K201" s="209">
        <f>SUM(K202:K203)</f>
        <v>0</v>
      </c>
      <c r="L201" s="222"/>
      <c r="M201" s="199"/>
      <c r="N201" s="356"/>
      <c r="O201" s="356"/>
      <c r="P201" s="356"/>
      <c r="Q201" s="356"/>
      <c r="R201" s="356"/>
      <c r="S201" s="356"/>
      <c r="T201" s="356"/>
      <c r="U201" s="356"/>
      <c r="V201" s="357">
        <f>SUM(V202:V203)</f>
        <v>25645980</v>
      </c>
    </row>
    <row r="202" spans="1:22" ht="17.25" hidden="1" customHeight="1">
      <c r="A202" s="197"/>
      <c r="B202" s="198"/>
      <c r="C202" s="126" t="s">
        <v>126</v>
      </c>
      <c r="D202" s="212">
        <v>0</v>
      </c>
      <c r="E202" s="212">
        <f>SUM(H202:K202)</f>
        <v>0</v>
      </c>
      <c r="F202" s="212">
        <f>E202-D202</f>
        <v>0</v>
      </c>
      <c r="G202" s="221">
        <v>0</v>
      </c>
      <c r="H202" s="15">
        <f>'[1]라. 세출내역서(나온자부담)'!H155+'[1]라. 세출내역서(나온보조금)'!H151</f>
        <v>0</v>
      </c>
      <c r="I202" s="15">
        <f>'[1]라. 세출내역서(나온자부담)'!I155+'[1]라. 세출내역서(나온보조금)'!I151</f>
        <v>0</v>
      </c>
      <c r="J202" s="15">
        <f>'[1]라. 세출내역서(나온자부담)'!J155+'[1]라. 세출내역서(나온보조금)'!J151</f>
        <v>0</v>
      </c>
      <c r="K202" s="15">
        <f>'[1]라. 세출내역서(나온자부담)'!K155+'[1]라. 세출내역서(나온보조금)'!K151</f>
        <v>0</v>
      </c>
      <c r="L202" s="222"/>
      <c r="M202" s="353" t="s">
        <v>255</v>
      </c>
      <c r="N202" s="358"/>
      <c r="O202" s="325">
        <f t="shared" ref="O202:O203" si="34">ROUNDUP(F202/12,-1)</f>
        <v>0</v>
      </c>
      <c r="P202" s="324" t="s">
        <v>131</v>
      </c>
      <c r="Q202" s="347">
        <v>12</v>
      </c>
      <c r="R202" s="324"/>
      <c r="S202" s="327"/>
      <c r="T202" s="324" t="s">
        <v>132</v>
      </c>
      <c r="U202" s="324"/>
      <c r="V202" s="328">
        <v>0</v>
      </c>
    </row>
    <row r="203" spans="1:22" ht="17.25" customHeight="1">
      <c r="A203" s="197"/>
      <c r="B203" s="198"/>
      <c r="C203" s="126" t="s">
        <v>256</v>
      </c>
      <c r="D203" s="212">
        <v>25645980</v>
      </c>
      <c r="E203" s="212">
        <f>SUM(H203:K203)</f>
        <v>25645980</v>
      </c>
      <c r="F203" s="212">
        <f t="shared" ref="F203" si="35">E203-D203</f>
        <v>0</v>
      </c>
      <c r="G203" s="221">
        <v>0</v>
      </c>
      <c r="H203" s="15">
        <v>25645980</v>
      </c>
      <c r="I203" s="15">
        <f>'[1]라. 세출내역서(나온자부담)'!I156+'[1]라. 세출내역서(나온보조금)'!I152</f>
        <v>0</v>
      </c>
      <c r="J203" s="15">
        <f>'[1]라. 세출내역서(나온자부담)'!J156+'[1]라. 세출내역서(나온보조금)'!J152</f>
        <v>0</v>
      </c>
      <c r="K203" s="15">
        <f>'[1]라. 세출내역서(나온자부담)'!K156+'[1]라. 세출내역서(나온보조금)'!K152</f>
        <v>0</v>
      </c>
      <c r="L203" s="222"/>
      <c r="M203" s="353" t="s">
        <v>257</v>
      </c>
      <c r="N203" s="358"/>
      <c r="O203" s="325">
        <f t="shared" si="34"/>
        <v>0</v>
      </c>
      <c r="P203" s="324" t="s">
        <v>131</v>
      </c>
      <c r="Q203" s="347">
        <v>1</v>
      </c>
      <c r="R203" s="324"/>
      <c r="S203" s="327"/>
      <c r="T203" s="324" t="s">
        <v>132</v>
      </c>
      <c r="U203" s="324"/>
      <c r="V203" s="328">
        <v>25645980</v>
      </c>
    </row>
    <row r="204" spans="1:22" ht="17.25" customHeight="1">
      <c r="A204" s="615" t="s">
        <v>292</v>
      </c>
      <c r="B204" s="616"/>
      <c r="C204" s="616"/>
      <c r="D204" s="312">
        <v>0</v>
      </c>
      <c r="E204" s="313">
        <f>SUM(H204:K204)</f>
        <v>27257788</v>
      </c>
      <c r="F204" s="314">
        <f>E204-D204</f>
        <v>27257788</v>
      </c>
      <c r="G204" s="362">
        <v>0</v>
      </c>
      <c r="H204" s="363">
        <v>10259500</v>
      </c>
      <c r="I204" s="315">
        <v>0</v>
      </c>
      <c r="J204" s="363">
        <v>16998288</v>
      </c>
      <c r="K204" s="315">
        <v>0</v>
      </c>
      <c r="L204" s="363"/>
      <c r="M204" s="617" t="s">
        <v>291</v>
      </c>
      <c r="N204" s="617"/>
      <c r="O204" s="364"/>
      <c r="P204" s="364"/>
      <c r="Q204" s="364"/>
      <c r="R204" s="364"/>
      <c r="S204" s="364"/>
      <c r="T204" s="364"/>
      <c r="U204" s="364"/>
      <c r="V204" s="510">
        <v>27257788</v>
      </c>
    </row>
  </sheetData>
  <mergeCells count="11">
    <mergeCell ref="A6:C6"/>
    <mergeCell ref="H4:L4"/>
    <mergeCell ref="A204:C204"/>
    <mergeCell ref="M204:N204"/>
    <mergeCell ref="A2:V2"/>
    <mergeCell ref="A4:C4"/>
    <mergeCell ref="D4:D5"/>
    <mergeCell ref="E4:E5"/>
    <mergeCell ref="F4:F5"/>
    <mergeCell ref="G4:G5"/>
    <mergeCell ref="M4:V5"/>
  </mergeCells>
  <phoneticPr fontId="12" type="noConversion"/>
  <printOptions horizontalCentered="1"/>
  <pageMargins left="0.62992125984251968" right="0.35433070866141736" top="0.70866141732283472" bottom="0.39370078740157483" header="0.59055118110236227" footer="0.35433070866141736"/>
  <pageSetup paperSize="9" scale="72" fitToHeight="0" orientation="landscape" r:id="rId1"/>
  <headerFooter alignWithMargins="0"/>
  <rowBreaks count="2" manualBreakCount="2">
    <brk id="86" max="21" man="1"/>
    <brk id="167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9"/>
  <sheetViews>
    <sheetView view="pageBreakPreview" zoomScale="80" zoomScaleNormal="85" zoomScaleSheetLayoutView="80" workbookViewId="0">
      <selection activeCell="F11" sqref="F11"/>
    </sheetView>
  </sheetViews>
  <sheetFormatPr defaultRowHeight="13.5"/>
  <cols>
    <col min="1" max="1" width="3.25" style="30" customWidth="1"/>
    <col min="2" max="2" width="13.5" style="30" customWidth="1"/>
    <col min="3" max="3" width="19.125" style="31" customWidth="1"/>
    <col min="4" max="4" width="18.125" style="30" customWidth="1"/>
    <col min="5" max="5" width="19.125" style="31" customWidth="1"/>
    <col min="6" max="6" width="18.125" style="30" customWidth="1"/>
    <col min="7" max="7" width="2.75" style="30" customWidth="1"/>
    <col min="8" max="9" width="9" style="30"/>
    <col min="10" max="10" width="17.125" style="30" customWidth="1"/>
    <col min="11" max="16384" width="9" style="30"/>
  </cols>
  <sheetData>
    <row r="1" spans="1:6" ht="29.25" customHeight="1">
      <c r="B1" s="632" t="s">
        <v>418</v>
      </c>
      <c r="C1" s="632"/>
      <c r="D1" s="632"/>
      <c r="E1" s="632"/>
      <c r="F1" s="632"/>
    </row>
    <row r="2" spans="1:6" ht="18" customHeight="1">
      <c r="A2" s="97"/>
      <c r="B2" s="97"/>
      <c r="C2" s="97"/>
      <c r="D2" s="97"/>
      <c r="E2" s="97"/>
      <c r="F2" s="97"/>
    </row>
    <row r="3" spans="1:6" ht="21.2" customHeight="1" thickBot="1">
      <c r="E3" s="634" t="s">
        <v>11</v>
      </c>
      <c r="F3" s="634"/>
    </row>
    <row r="4" spans="1:6" ht="23.25" customHeight="1" thickBot="1">
      <c r="B4" s="63" t="s">
        <v>15</v>
      </c>
      <c r="C4" s="635" t="s">
        <v>5</v>
      </c>
      <c r="D4" s="636"/>
      <c r="E4" s="637" t="s">
        <v>6</v>
      </c>
      <c r="F4" s="638"/>
    </row>
    <row r="5" spans="1:6" ht="26.45" customHeight="1" thickTop="1" thickBot="1">
      <c r="B5" s="34" t="s">
        <v>279</v>
      </c>
      <c r="C5" s="639">
        <f>D6+D15+D25+D29</f>
        <v>152254478</v>
      </c>
      <c r="D5" s="640"/>
      <c r="E5" s="641">
        <f>F6+F15+F25+F29</f>
        <v>152254478</v>
      </c>
      <c r="F5" s="642"/>
    </row>
    <row r="6" spans="1:6" ht="21.75" customHeight="1" thickTop="1" thickBot="1">
      <c r="B6" s="35" t="s">
        <v>270</v>
      </c>
      <c r="C6" s="36" t="s">
        <v>280</v>
      </c>
      <c r="D6" s="59">
        <f>SUM(D7:D12)</f>
        <v>126527870</v>
      </c>
      <c r="E6" s="57" t="s">
        <v>280</v>
      </c>
      <c r="F6" s="60">
        <f>SUM(F7:F14)</f>
        <v>126527870</v>
      </c>
    </row>
    <row r="7" spans="1:6" ht="19.5" customHeight="1" thickTop="1">
      <c r="B7" s="35"/>
      <c r="C7" s="41" t="s">
        <v>69</v>
      </c>
      <c r="D7" s="227">
        <v>100857500</v>
      </c>
      <c r="E7" s="42" t="s">
        <v>272</v>
      </c>
      <c r="F7" s="51">
        <v>78764890</v>
      </c>
    </row>
    <row r="8" spans="1:6" ht="19.5" customHeight="1">
      <c r="B8" s="35"/>
      <c r="C8" s="49" t="s">
        <v>79</v>
      </c>
      <c r="D8" s="234">
        <v>25612140</v>
      </c>
      <c r="E8" s="43" t="s">
        <v>273</v>
      </c>
      <c r="F8" s="52">
        <v>2810000</v>
      </c>
    </row>
    <row r="9" spans="1:6" ht="19.5" customHeight="1">
      <c r="B9" s="35"/>
      <c r="C9" s="46" t="s">
        <v>83</v>
      </c>
      <c r="D9" s="228">
        <v>58230</v>
      </c>
      <c r="E9" s="44" t="s">
        <v>106</v>
      </c>
      <c r="F9" s="53">
        <v>440000</v>
      </c>
    </row>
    <row r="10" spans="1:6" ht="19.5" customHeight="1">
      <c r="B10" s="35"/>
      <c r="C10" s="49"/>
      <c r="D10" s="50"/>
      <c r="E10" s="44" t="s">
        <v>274</v>
      </c>
      <c r="F10" s="53">
        <v>7150000</v>
      </c>
    </row>
    <row r="11" spans="1:6" ht="19.5" customHeight="1">
      <c r="B11" s="35"/>
      <c r="C11" s="49"/>
      <c r="D11" s="56"/>
      <c r="E11" s="44" t="s">
        <v>275</v>
      </c>
      <c r="F11" s="53">
        <v>1457500</v>
      </c>
    </row>
    <row r="12" spans="1:6" ht="19.5" customHeight="1">
      <c r="B12" s="35"/>
      <c r="C12" s="46"/>
      <c r="D12" s="55"/>
      <c r="E12" s="43" t="s">
        <v>119</v>
      </c>
      <c r="F12" s="52"/>
    </row>
    <row r="13" spans="1:6" ht="19.5" customHeight="1">
      <c r="B13" s="35"/>
      <c r="C13" s="45"/>
      <c r="D13" s="54"/>
      <c r="E13" s="380" t="s">
        <v>276</v>
      </c>
      <c r="F13" s="53">
        <v>25645980</v>
      </c>
    </row>
    <row r="14" spans="1:6" ht="21.75" customHeight="1">
      <c r="B14" s="35"/>
      <c r="C14" s="117"/>
      <c r="D14" s="118"/>
      <c r="E14" s="381" t="s">
        <v>294</v>
      </c>
      <c r="F14" s="382">
        <v>10259500</v>
      </c>
    </row>
    <row r="15" spans="1:6" ht="19.5" customHeight="1" thickBot="1">
      <c r="B15" s="37" t="s">
        <v>277</v>
      </c>
      <c r="C15" s="38" t="s">
        <v>271</v>
      </c>
      <c r="D15" s="61">
        <f>SUM(D16:D19)</f>
        <v>25726608</v>
      </c>
      <c r="E15" s="58" t="s">
        <v>14</v>
      </c>
      <c r="F15" s="62">
        <f>SUM(F16:F24)</f>
        <v>25726608</v>
      </c>
    </row>
    <row r="16" spans="1:6" ht="19.5" customHeight="1" thickTop="1">
      <c r="B16" s="35"/>
      <c r="C16" s="45" t="s">
        <v>64</v>
      </c>
      <c r="D16" s="54">
        <v>17250000</v>
      </c>
      <c r="E16" s="43" t="s">
        <v>272</v>
      </c>
      <c r="F16" s="52">
        <v>0</v>
      </c>
    </row>
    <row r="17" spans="2:8" ht="19.5" customHeight="1">
      <c r="B17" s="35"/>
      <c r="C17" s="46" t="s">
        <v>66</v>
      </c>
      <c r="D17" s="55">
        <v>0</v>
      </c>
      <c r="E17" s="43" t="s">
        <v>95</v>
      </c>
      <c r="F17" s="52">
        <v>37200</v>
      </c>
    </row>
    <row r="18" spans="2:8" ht="19.5" customHeight="1">
      <c r="B18" s="35"/>
      <c r="C18" s="46" t="s">
        <v>79</v>
      </c>
      <c r="D18" s="54">
        <v>8475283</v>
      </c>
      <c r="E18" s="229" t="s">
        <v>273</v>
      </c>
      <c r="F18" s="52">
        <v>2334420</v>
      </c>
    </row>
    <row r="19" spans="2:8" ht="19.5" customHeight="1">
      <c r="B19" s="35"/>
      <c r="C19" s="46" t="s">
        <v>83</v>
      </c>
      <c r="D19" s="55">
        <v>1325</v>
      </c>
      <c r="E19" s="44" t="s">
        <v>106</v>
      </c>
      <c r="F19" s="53">
        <v>775000</v>
      </c>
      <c r="H19" s="39"/>
    </row>
    <row r="20" spans="2:8" ht="19.5" customHeight="1">
      <c r="B20" s="35"/>
      <c r="C20" s="48"/>
      <c r="D20" s="56"/>
      <c r="E20" s="44" t="s">
        <v>274</v>
      </c>
      <c r="F20" s="53">
        <v>3778910</v>
      </c>
    </row>
    <row r="21" spans="2:8" ht="21.75" customHeight="1">
      <c r="B21" s="35"/>
      <c r="C21" s="48"/>
      <c r="D21" s="56"/>
      <c r="E21" s="44" t="s">
        <v>275</v>
      </c>
      <c r="F21" s="53">
        <v>1802790</v>
      </c>
    </row>
    <row r="22" spans="2:8" ht="19.5" customHeight="1">
      <c r="B22" s="35"/>
      <c r="C22" s="48"/>
      <c r="D22" s="56"/>
      <c r="E22" s="47" t="s">
        <v>119</v>
      </c>
      <c r="F22" s="53">
        <v>0</v>
      </c>
    </row>
    <row r="23" spans="2:8" ht="19.5" customHeight="1">
      <c r="B23" s="35"/>
      <c r="C23" s="375"/>
      <c r="D23" s="228"/>
      <c r="E23" s="378" t="s">
        <v>126</v>
      </c>
      <c r="F23" s="379">
        <v>0</v>
      </c>
    </row>
    <row r="24" spans="2:8" ht="19.5" customHeight="1" thickBot="1">
      <c r="B24" s="35"/>
      <c r="C24" s="45"/>
      <c r="D24" s="368"/>
      <c r="E24" s="373" t="s">
        <v>294</v>
      </c>
      <c r="F24" s="374">
        <v>16998288</v>
      </c>
    </row>
    <row r="25" spans="2:8" ht="19.5" hidden="1" customHeight="1" thickBot="1">
      <c r="B25" s="37" t="s">
        <v>278</v>
      </c>
      <c r="C25" s="38" t="s">
        <v>280</v>
      </c>
      <c r="D25" s="61">
        <f>SUM(D26:D27)</f>
        <v>0</v>
      </c>
      <c r="E25" s="376" t="s">
        <v>280</v>
      </c>
      <c r="F25" s="377">
        <f>SUM(F26:F27)</f>
        <v>0</v>
      </c>
    </row>
    <row r="26" spans="2:8" ht="19.5" hidden="1" customHeight="1" thickTop="1">
      <c r="B26" s="35" t="s">
        <v>77</v>
      </c>
      <c r="C26" s="45" t="s">
        <v>78</v>
      </c>
      <c r="D26" s="54">
        <v>0</v>
      </c>
      <c r="E26" s="43" t="s">
        <v>272</v>
      </c>
      <c r="F26" s="52">
        <v>0</v>
      </c>
    </row>
    <row r="27" spans="2:8" ht="19.5" hidden="1" customHeight="1">
      <c r="B27" s="35"/>
      <c r="C27" s="46" t="s">
        <v>79</v>
      </c>
      <c r="D27" s="55">
        <v>0</v>
      </c>
      <c r="E27" s="373" t="s">
        <v>295</v>
      </c>
      <c r="F27" s="374">
        <v>0</v>
      </c>
    </row>
    <row r="28" spans="2:8" ht="19.5" hidden="1" customHeight="1">
      <c r="B28" s="35"/>
      <c r="C28" s="45"/>
      <c r="D28" s="54"/>
      <c r="E28" s="367"/>
      <c r="F28" s="369"/>
    </row>
    <row r="29" spans="2:8" ht="21.75" hidden="1" customHeight="1" thickBot="1">
      <c r="B29" s="37" t="s">
        <v>73</v>
      </c>
      <c r="C29" s="38" t="s">
        <v>280</v>
      </c>
      <c r="D29" s="61">
        <f>SUM(D30:D34)</f>
        <v>0</v>
      </c>
      <c r="E29" s="58" t="s">
        <v>14</v>
      </c>
      <c r="F29" s="62">
        <f>SUM(F30:F36)</f>
        <v>0</v>
      </c>
    </row>
    <row r="30" spans="2:8" ht="19.5" hidden="1" customHeight="1" thickTop="1">
      <c r="B30" s="35"/>
      <c r="C30" s="45" t="s">
        <v>74</v>
      </c>
      <c r="D30" s="54">
        <v>0</v>
      </c>
      <c r="E30" s="42" t="s">
        <v>272</v>
      </c>
      <c r="F30" s="51">
        <v>0</v>
      </c>
    </row>
    <row r="31" spans="2:8" ht="19.5" hidden="1" customHeight="1">
      <c r="B31" s="35"/>
      <c r="C31" s="48" t="s">
        <v>79</v>
      </c>
      <c r="D31" s="56">
        <v>0</v>
      </c>
      <c r="E31" s="43" t="s">
        <v>273</v>
      </c>
      <c r="F31" s="52">
        <v>0</v>
      </c>
    </row>
    <row r="32" spans="2:8" ht="19.5" hidden="1" customHeight="1">
      <c r="B32" s="35"/>
      <c r="C32" s="48" t="s">
        <v>83</v>
      </c>
      <c r="D32" s="56">
        <v>0</v>
      </c>
      <c r="E32" s="44" t="s">
        <v>106</v>
      </c>
      <c r="F32" s="53">
        <v>0</v>
      </c>
    </row>
    <row r="33" spans="2:6" ht="19.5" hidden="1" customHeight="1">
      <c r="B33" s="35"/>
      <c r="C33" s="48"/>
      <c r="D33" s="56"/>
      <c r="E33" s="44" t="s">
        <v>274</v>
      </c>
      <c r="F33" s="53">
        <v>0</v>
      </c>
    </row>
    <row r="34" spans="2:6" ht="19.5" hidden="1" customHeight="1">
      <c r="B34" s="35"/>
      <c r="C34" s="48"/>
      <c r="D34" s="56"/>
      <c r="E34" s="47" t="s">
        <v>275</v>
      </c>
      <c r="F34" s="53">
        <v>0</v>
      </c>
    </row>
    <row r="35" spans="2:6" ht="19.5" hidden="1" customHeight="1">
      <c r="B35" s="35"/>
      <c r="C35" s="48"/>
      <c r="D35" s="56"/>
      <c r="E35" s="370" t="s">
        <v>119</v>
      </c>
      <c r="F35" s="52">
        <v>0</v>
      </c>
    </row>
    <row r="36" spans="2:6" ht="19.5" hidden="1" customHeight="1" thickBot="1">
      <c r="B36" s="40"/>
      <c r="C36" s="230"/>
      <c r="D36" s="231"/>
      <c r="E36" s="371" t="s">
        <v>296</v>
      </c>
      <c r="F36" s="372">
        <v>0</v>
      </c>
    </row>
    <row r="37" spans="2:6" ht="19.5" customHeight="1">
      <c r="B37" s="127"/>
      <c r="C37" s="232"/>
      <c r="D37" s="233"/>
      <c r="E37" s="232"/>
      <c r="F37" s="233"/>
    </row>
    <row r="38" spans="2:6" ht="18" customHeight="1">
      <c r="E38" s="633"/>
      <c r="F38" s="633"/>
    </row>
    <row r="39" spans="2:6" ht="18" customHeight="1"/>
  </sheetData>
  <mergeCells count="7">
    <mergeCell ref="B1:F1"/>
    <mergeCell ref="E38:F38"/>
    <mergeCell ref="E3:F3"/>
    <mergeCell ref="C4:D4"/>
    <mergeCell ref="E4:F4"/>
    <mergeCell ref="C5:D5"/>
    <mergeCell ref="E5:F5"/>
  </mergeCells>
  <phoneticPr fontId="12" type="noConversion"/>
  <printOptions horizontalCentered="1"/>
  <pageMargins left="0.23622047244094488" right="0.23622047244094488" top="0.74803149606299213" bottom="0.74803149606299213" header="0.31496062992125984" footer="0.31496062992125984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P57"/>
  <sheetViews>
    <sheetView view="pageBreakPreview" zoomScale="115" zoomScaleNormal="115" zoomScaleSheetLayoutView="115" workbookViewId="0">
      <selection activeCell="M39" sqref="M39"/>
    </sheetView>
  </sheetViews>
  <sheetFormatPr defaultRowHeight="13.5"/>
  <cols>
    <col min="1" max="2" width="9" customWidth="1"/>
    <col min="3" max="3" width="11.5" customWidth="1"/>
    <col min="4" max="5" width="11.375" customWidth="1"/>
    <col min="6" max="6" width="10.25" customWidth="1"/>
    <col min="7" max="7" width="9" customWidth="1"/>
    <col min="8" max="8" width="27.5" customWidth="1"/>
    <col min="10" max="10" width="9" customWidth="1"/>
    <col min="12" max="12" width="12.125" customWidth="1"/>
    <col min="13" max="13" width="12.875" customWidth="1"/>
    <col min="14" max="14" width="10.375" customWidth="1"/>
    <col min="16" max="16" width="27.5" customWidth="1"/>
  </cols>
  <sheetData>
    <row r="2" spans="1:16" ht="14.25">
      <c r="A2" s="643" t="s">
        <v>419</v>
      </c>
      <c r="B2" s="643"/>
      <c r="C2" s="643"/>
      <c r="D2" s="643"/>
      <c r="E2" s="643"/>
      <c r="F2" s="643"/>
      <c r="G2" s="643"/>
      <c r="H2" s="643"/>
      <c r="I2" s="643"/>
      <c r="J2" s="643"/>
      <c r="K2" s="643"/>
      <c r="L2" s="643"/>
      <c r="M2" s="643"/>
      <c r="N2" s="643"/>
      <c r="O2" s="643"/>
      <c r="P2" s="643"/>
    </row>
    <row r="3" spans="1:16" ht="14.25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4"/>
      <c r="P3" s="70"/>
    </row>
    <row r="4" spans="1:16" ht="14.25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5"/>
      <c r="P4" s="71" t="s">
        <v>16</v>
      </c>
    </row>
    <row r="5" spans="1:16" ht="15" customHeight="1">
      <c r="A5" s="647" t="s">
        <v>17</v>
      </c>
      <c r="B5" s="648"/>
      <c r="C5" s="648"/>
      <c r="D5" s="648"/>
      <c r="E5" s="648"/>
      <c r="F5" s="648"/>
      <c r="G5" s="648"/>
      <c r="H5" s="648"/>
      <c r="I5" s="649" t="s">
        <v>18</v>
      </c>
      <c r="J5" s="648"/>
      <c r="K5" s="648"/>
      <c r="L5" s="648"/>
      <c r="M5" s="648"/>
      <c r="N5" s="648"/>
      <c r="O5" s="648"/>
      <c r="P5" s="650"/>
    </row>
    <row r="6" spans="1:16" ht="15" customHeight="1">
      <c r="A6" s="646" t="s">
        <v>19</v>
      </c>
      <c r="B6" s="543"/>
      <c r="C6" s="543"/>
      <c r="D6" s="533" t="s">
        <v>424</v>
      </c>
      <c r="E6" s="533" t="s">
        <v>456</v>
      </c>
      <c r="F6" s="622" t="s">
        <v>40</v>
      </c>
      <c r="G6" s="624" t="s">
        <v>61</v>
      </c>
      <c r="H6" s="535" t="s">
        <v>25</v>
      </c>
      <c r="I6" s="542" t="s">
        <v>19</v>
      </c>
      <c r="J6" s="543"/>
      <c r="K6" s="543"/>
      <c r="L6" s="533" t="s">
        <v>457</v>
      </c>
      <c r="M6" s="533" t="s">
        <v>425</v>
      </c>
      <c r="N6" s="622" t="s">
        <v>40</v>
      </c>
      <c r="O6" s="624" t="s">
        <v>61</v>
      </c>
      <c r="P6" s="651" t="s">
        <v>20</v>
      </c>
    </row>
    <row r="7" spans="1:16" ht="15" customHeight="1" thickBot="1">
      <c r="A7" s="72" t="s">
        <v>21</v>
      </c>
      <c r="B7" s="10" t="s">
        <v>22</v>
      </c>
      <c r="C7" s="10" t="s">
        <v>23</v>
      </c>
      <c r="D7" s="534"/>
      <c r="E7" s="534"/>
      <c r="F7" s="623"/>
      <c r="G7" s="625"/>
      <c r="H7" s="536"/>
      <c r="I7" s="69" t="s">
        <v>21</v>
      </c>
      <c r="J7" s="67" t="s">
        <v>22</v>
      </c>
      <c r="K7" s="68" t="s">
        <v>23</v>
      </c>
      <c r="L7" s="534"/>
      <c r="M7" s="534"/>
      <c r="N7" s="623"/>
      <c r="O7" s="625"/>
      <c r="P7" s="652"/>
    </row>
    <row r="8" spans="1:16" ht="18" customHeight="1" thickTop="1" thickBot="1">
      <c r="A8" s="644" t="s">
        <v>24</v>
      </c>
      <c r="B8" s="645"/>
      <c r="C8" s="645"/>
      <c r="D8" s="145">
        <v>158194000</v>
      </c>
      <c r="E8" s="280">
        <f>SUM(E9,E12,E15,E18,E23,E27,E30,E35)</f>
        <v>152254478</v>
      </c>
      <c r="F8" s="145">
        <f>E8-D8</f>
        <v>-5939522</v>
      </c>
      <c r="G8" s="516">
        <f>F8/D8*100</f>
        <v>-3.7545810839854865</v>
      </c>
      <c r="H8" s="515"/>
      <c r="I8" s="531" t="s">
        <v>24</v>
      </c>
      <c r="J8" s="532"/>
      <c r="K8" s="532"/>
      <c r="L8" s="278">
        <v>158194000</v>
      </c>
      <c r="M8" s="280">
        <f>SUM(M9,M27,M32,M50,M53,M57)</f>
        <v>152254478</v>
      </c>
      <c r="N8" s="278">
        <f>M8-L8</f>
        <v>-5939522</v>
      </c>
      <c r="O8" s="279">
        <f>N8/L8*100</f>
        <v>-3.7545810839854865</v>
      </c>
      <c r="P8" s="102"/>
    </row>
    <row r="9" spans="1:16" ht="18" customHeight="1" thickTop="1">
      <c r="A9" s="148" t="s">
        <v>62</v>
      </c>
      <c r="B9" s="149" t="s">
        <v>63</v>
      </c>
      <c r="C9" s="149"/>
      <c r="D9" s="172">
        <v>18800000</v>
      </c>
      <c r="E9" s="172">
        <v>17250000</v>
      </c>
      <c r="F9" s="172">
        <f>E9-D9</f>
        <v>-1550000</v>
      </c>
      <c r="G9" s="238">
        <f>F9/D9*100</f>
        <v>-8.2446808510638299</v>
      </c>
      <c r="H9" s="238"/>
      <c r="I9" s="247" t="s">
        <v>87</v>
      </c>
      <c r="J9" s="134" t="s">
        <v>63</v>
      </c>
      <c r="K9" s="134"/>
      <c r="L9" s="248">
        <v>104075003</v>
      </c>
      <c r="M9" s="189">
        <f>M10+M17+M20</f>
        <v>83946510</v>
      </c>
      <c r="N9" s="189">
        <f>M9-L9</f>
        <v>-20128493</v>
      </c>
      <c r="O9" s="249">
        <f t="shared" ref="O9:O42" si="0">N9/L9*100</f>
        <v>-19.340372250577786</v>
      </c>
      <c r="P9" s="250"/>
    </row>
    <row r="10" spans="1:16" ht="18" customHeight="1">
      <c r="A10" s="150"/>
      <c r="B10" s="151" t="s">
        <v>64</v>
      </c>
      <c r="C10" s="151" t="s">
        <v>65</v>
      </c>
      <c r="D10" s="174">
        <v>18800000</v>
      </c>
      <c r="E10" s="174">
        <v>17250000</v>
      </c>
      <c r="F10" s="174">
        <f t="shared" ref="F10:F39" si="1">E10-D10</f>
        <v>-1550000</v>
      </c>
      <c r="G10" s="239">
        <f>F10/D10*100</f>
        <v>-8.2446808510638299</v>
      </c>
      <c r="H10" s="239"/>
      <c r="I10" s="140"/>
      <c r="J10" s="136" t="s">
        <v>88</v>
      </c>
      <c r="K10" s="136" t="s">
        <v>65</v>
      </c>
      <c r="L10" s="174">
        <v>93149720</v>
      </c>
      <c r="M10" s="190">
        <f>SUM(M11:M16)</f>
        <v>78764890</v>
      </c>
      <c r="N10" s="190">
        <f>M10-L10</f>
        <v>-14384830</v>
      </c>
      <c r="O10" s="251">
        <f t="shared" si="0"/>
        <v>-15.44269805641928</v>
      </c>
      <c r="P10" s="252"/>
    </row>
    <row r="11" spans="1:16" ht="18" customHeight="1">
      <c r="A11" s="150"/>
      <c r="B11" s="152"/>
      <c r="C11" s="152" t="s">
        <v>64</v>
      </c>
      <c r="D11" s="144">
        <v>18800000</v>
      </c>
      <c r="E11" s="144">
        <v>17250000</v>
      </c>
      <c r="F11" s="144">
        <f t="shared" si="1"/>
        <v>-1550000</v>
      </c>
      <c r="G11" s="240">
        <f t="shared" ref="G11:G38" si="2">F11/D11*100</f>
        <v>-8.2446808510638299</v>
      </c>
      <c r="H11" s="527" t="s">
        <v>470</v>
      </c>
      <c r="I11" s="140"/>
      <c r="J11" s="137"/>
      <c r="K11" s="137" t="s">
        <v>89</v>
      </c>
      <c r="L11" s="144">
        <v>62246400</v>
      </c>
      <c r="M11" s="144">
        <v>54074400</v>
      </c>
      <c r="N11" s="144">
        <f>M11-L11</f>
        <v>-8172000</v>
      </c>
      <c r="O11" s="253">
        <f t="shared" si="0"/>
        <v>-13.12847008019741</v>
      </c>
      <c r="P11" s="283" t="s">
        <v>473</v>
      </c>
    </row>
    <row r="12" spans="1:16" ht="18" customHeight="1">
      <c r="A12" s="153" t="s">
        <v>66</v>
      </c>
      <c r="B12" s="154" t="s">
        <v>63</v>
      </c>
      <c r="C12" s="154"/>
      <c r="D12" s="177">
        <v>0</v>
      </c>
      <c r="E12" s="177">
        <v>0</v>
      </c>
      <c r="F12" s="177">
        <f t="shared" si="1"/>
        <v>0</v>
      </c>
      <c r="G12" s="241">
        <v>0</v>
      </c>
      <c r="H12" s="241"/>
      <c r="I12" s="140"/>
      <c r="J12" s="137"/>
      <c r="K12" s="137" t="s">
        <v>90</v>
      </c>
      <c r="L12" s="144">
        <v>0</v>
      </c>
      <c r="M12" s="144">
        <v>0</v>
      </c>
      <c r="N12" s="144">
        <f t="shared" ref="N12:N16" si="3">M12-L12</f>
        <v>0</v>
      </c>
      <c r="O12" s="253">
        <v>0</v>
      </c>
      <c r="P12" s="255"/>
    </row>
    <row r="13" spans="1:16" ht="18" customHeight="1">
      <c r="A13" s="150"/>
      <c r="B13" s="151" t="s">
        <v>66</v>
      </c>
      <c r="C13" s="151" t="s">
        <v>65</v>
      </c>
      <c r="D13" s="174">
        <v>0</v>
      </c>
      <c r="E13" s="174">
        <v>0</v>
      </c>
      <c r="F13" s="174">
        <f t="shared" si="1"/>
        <v>0</v>
      </c>
      <c r="G13" s="239">
        <v>0</v>
      </c>
      <c r="H13" s="246"/>
      <c r="I13" s="140"/>
      <c r="J13" s="137"/>
      <c r="K13" s="137" t="s">
        <v>91</v>
      </c>
      <c r="L13" s="144">
        <v>16240120</v>
      </c>
      <c r="M13" s="144">
        <v>12750650</v>
      </c>
      <c r="N13" s="144">
        <f t="shared" si="3"/>
        <v>-3489470</v>
      </c>
      <c r="O13" s="256">
        <f t="shared" si="0"/>
        <v>-21.486725467545806</v>
      </c>
      <c r="P13" s="283" t="s">
        <v>474</v>
      </c>
    </row>
    <row r="14" spans="1:16" ht="18" customHeight="1">
      <c r="A14" s="150"/>
      <c r="B14" s="152"/>
      <c r="C14" s="152" t="s">
        <v>67</v>
      </c>
      <c r="D14" s="144">
        <v>0</v>
      </c>
      <c r="E14" s="144">
        <v>0</v>
      </c>
      <c r="F14" s="179">
        <f t="shared" si="1"/>
        <v>0</v>
      </c>
      <c r="G14" s="242">
        <v>0</v>
      </c>
      <c r="H14" s="235"/>
      <c r="I14" s="140"/>
      <c r="J14" s="137"/>
      <c r="K14" s="137" t="s">
        <v>92</v>
      </c>
      <c r="L14" s="144">
        <v>6540550</v>
      </c>
      <c r="M14" s="144">
        <v>5568890</v>
      </c>
      <c r="N14" s="144">
        <f t="shared" si="3"/>
        <v>-971660</v>
      </c>
      <c r="O14" s="257">
        <f t="shared" si="0"/>
        <v>-14.855937191826376</v>
      </c>
      <c r="P14" s="283" t="s">
        <v>475</v>
      </c>
    </row>
    <row r="15" spans="1:16" ht="18" customHeight="1">
      <c r="A15" s="153" t="s">
        <v>68</v>
      </c>
      <c r="B15" s="154" t="s">
        <v>63</v>
      </c>
      <c r="C15" s="154"/>
      <c r="D15" s="177">
        <v>0</v>
      </c>
      <c r="E15" s="177">
        <v>0</v>
      </c>
      <c r="F15" s="177">
        <f t="shared" si="1"/>
        <v>0</v>
      </c>
      <c r="G15" s="241">
        <v>0</v>
      </c>
      <c r="H15" s="241"/>
      <c r="I15" s="140"/>
      <c r="J15" s="137"/>
      <c r="K15" s="137" t="s">
        <v>93</v>
      </c>
      <c r="L15" s="144">
        <v>8122650</v>
      </c>
      <c r="M15" s="144">
        <v>6370950</v>
      </c>
      <c r="N15" s="144">
        <f t="shared" si="3"/>
        <v>-1751700</v>
      </c>
      <c r="O15" s="257">
        <f t="shared" si="0"/>
        <v>-21.565622056841054</v>
      </c>
      <c r="P15" s="283" t="s">
        <v>475</v>
      </c>
    </row>
    <row r="16" spans="1:16" ht="18" customHeight="1">
      <c r="A16" s="150"/>
      <c r="B16" s="151" t="s">
        <v>68</v>
      </c>
      <c r="C16" s="151" t="s">
        <v>65</v>
      </c>
      <c r="D16" s="174">
        <v>0</v>
      </c>
      <c r="E16" s="174">
        <v>0</v>
      </c>
      <c r="F16" s="174">
        <f t="shared" si="1"/>
        <v>0</v>
      </c>
      <c r="G16" s="239">
        <v>0</v>
      </c>
      <c r="H16" s="246"/>
      <c r="I16" s="140"/>
      <c r="J16" s="137"/>
      <c r="K16" s="137" t="s">
        <v>94</v>
      </c>
      <c r="L16" s="144">
        <v>0</v>
      </c>
      <c r="M16" s="144">
        <v>0</v>
      </c>
      <c r="N16" s="144">
        <f t="shared" si="3"/>
        <v>0</v>
      </c>
      <c r="O16" s="257">
        <v>0</v>
      </c>
      <c r="P16" s="254"/>
    </row>
    <row r="17" spans="1:16" ht="18" customHeight="1">
      <c r="A17" s="150"/>
      <c r="B17" s="152"/>
      <c r="C17" s="152" t="s">
        <v>68</v>
      </c>
      <c r="D17" s="144">
        <v>0</v>
      </c>
      <c r="E17" s="144">
        <v>0</v>
      </c>
      <c r="F17" s="179">
        <f t="shared" si="1"/>
        <v>0</v>
      </c>
      <c r="G17" s="242">
        <v>0</v>
      </c>
      <c r="H17" s="235"/>
      <c r="I17" s="140"/>
      <c r="J17" s="136" t="s">
        <v>95</v>
      </c>
      <c r="K17" s="136" t="s">
        <v>65</v>
      </c>
      <c r="L17" s="174">
        <v>360000</v>
      </c>
      <c r="M17" s="174">
        <f>SUM(M18:M19)</f>
        <v>37200</v>
      </c>
      <c r="N17" s="174">
        <f>M17-L17</f>
        <v>-322800</v>
      </c>
      <c r="O17" s="251">
        <v>0</v>
      </c>
      <c r="P17" s="258"/>
    </row>
    <row r="18" spans="1:16" ht="18" customHeight="1">
      <c r="A18" s="153" t="s">
        <v>69</v>
      </c>
      <c r="B18" s="154" t="s">
        <v>63</v>
      </c>
      <c r="C18" s="154"/>
      <c r="D18" s="177">
        <v>105191720</v>
      </c>
      <c r="E18" s="177">
        <v>100857500</v>
      </c>
      <c r="F18" s="177">
        <f t="shared" si="1"/>
        <v>-4334220</v>
      </c>
      <c r="G18" s="241">
        <f t="shared" si="2"/>
        <v>-4.1203052863856584</v>
      </c>
      <c r="H18" s="241"/>
      <c r="I18" s="140"/>
      <c r="J18" s="137"/>
      <c r="K18" s="137" t="s">
        <v>96</v>
      </c>
      <c r="L18" s="144">
        <v>0</v>
      </c>
      <c r="M18" s="144">
        <v>0</v>
      </c>
      <c r="N18" s="144">
        <f t="shared" ref="N18:N19" si="4">M18-L18</f>
        <v>0</v>
      </c>
      <c r="O18" s="257">
        <v>0</v>
      </c>
      <c r="P18" s="254"/>
    </row>
    <row r="19" spans="1:16" ht="18" customHeight="1">
      <c r="A19" s="150"/>
      <c r="B19" s="151" t="s">
        <v>69</v>
      </c>
      <c r="C19" s="151" t="s">
        <v>65</v>
      </c>
      <c r="D19" s="174">
        <v>105191720</v>
      </c>
      <c r="E19" s="174">
        <v>100857500</v>
      </c>
      <c r="F19" s="174">
        <f t="shared" si="1"/>
        <v>-4334220</v>
      </c>
      <c r="G19" s="239">
        <f t="shared" si="2"/>
        <v>-4.1203052863856584</v>
      </c>
      <c r="H19" s="246"/>
      <c r="I19" s="140"/>
      <c r="J19" s="137"/>
      <c r="K19" s="137" t="s">
        <v>97</v>
      </c>
      <c r="L19" s="144">
        <v>360000</v>
      </c>
      <c r="M19" s="144">
        <v>37200</v>
      </c>
      <c r="N19" s="144">
        <f t="shared" si="4"/>
        <v>-322800</v>
      </c>
      <c r="O19" s="257">
        <v>0</v>
      </c>
      <c r="P19" s="254"/>
    </row>
    <row r="20" spans="1:16" ht="18" customHeight="1">
      <c r="A20" s="155"/>
      <c r="B20" s="156"/>
      <c r="C20" s="152" t="s">
        <v>70</v>
      </c>
      <c r="D20" s="144">
        <v>105191720</v>
      </c>
      <c r="E20" s="144">
        <v>100857500</v>
      </c>
      <c r="F20" s="144">
        <f t="shared" si="1"/>
        <v>-4334220</v>
      </c>
      <c r="G20" s="240">
        <f t="shared" si="2"/>
        <v>-4.1203052863856584</v>
      </c>
      <c r="H20" s="281" t="s">
        <v>468</v>
      </c>
      <c r="I20" s="140"/>
      <c r="J20" s="136" t="s">
        <v>98</v>
      </c>
      <c r="K20" s="136" t="s">
        <v>65</v>
      </c>
      <c r="L20" s="174">
        <v>10565283</v>
      </c>
      <c r="M20" s="174">
        <f>SUM(M21:M26)</f>
        <v>5144420</v>
      </c>
      <c r="N20" s="174">
        <f>M20-L20</f>
        <v>-5420863</v>
      </c>
      <c r="O20" s="251">
        <f t="shared" si="0"/>
        <v>-51.308261217423137</v>
      </c>
      <c r="P20" s="258"/>
    </row>
    <row r="21" spans="1:16" ht="18" customHeight="1">
      <c r="A21" s="155"/>
      <c r="B21" s="156"/>
      <c r="C21" s="152" t="s">
        <v>71</v>
      </c>
      <c r="D21" s="144">
        <v>0</v>
      </c>
      <c r="E21" s="144">
        <v>0</v>
      </c>
      <c r="F21" s="144">
        <f t="shared" si="1"/>
        <v>0</v>
      </c>
      <c r="G21" s="240">
        <v>0</v>
      </c>
      <c r="H21" s="235"/>
      <c r="I21" s="140"/>
      <c r="J21" s="137"/>
      <c r="K21" s="137" t="s">
        <v>99</v>
      </c>
      <c r="L21" s="144">
        <v>0</v>
      </c>
      <c r="M21" s="144">
        <v>0</v>
      </c>
      <c r="N21" s="144">
        <f t="shared" ref="N21:N26" si="5">M21-L21</f>
        <v>0</v>
      </c>
      <c r="O21" s="257">
        <v>0</v>
      </c>
      <c r="P21" s="254"/>
    </row>
    <row r="22" spans="1:16" ht="18" customHeight="1">
      <c r="A22" s="155"/>
      <c r="B22" s="156"/>
      <c r="C22" s="157" t="s">
        <v>72</v>
      </c>
      <c r="D22" s="144">
        <v>0</v>
      </c>
      <c r="E22" s="144">
        <v>0</v>
      </c>
      <c r="F22" s="144">
        <f t="shared" si="1"/>
        <v>0</v>
      </c>
      <c r="G22" s="240">
        <v>0</v>
      </c>
      <c r="H22" s="235"/>
      <c r="I22" s="140"/>
      <c r="J22" s="137"/>
      <c r="K22" s="137" t="s">
        <v>100</v>
      </c>
      <c r="L22" s="144">
        <v>2565283</v>
      </c>
      <c r="M22" s="144">
        <v>2144000</v>
      </c>
      <c r="N22" s="144">
        <f t="shared" si="5"/>
        <v>-421283</v>
      </c>
      <c r="O22" s="257">
        <f t="shared" si="0"/>
        <v>-16.422476584454813</v>
      </c>
      <c r="P22" s="283" t="s">
        <v>287</v>
      </c>
    </row>
    <row r="23" spans="1:16" ht="18" customHeight="1">
      <c r="A23" s="153" t="s">
        <v>73</v>
      </c>
      <c r="B23" s="154" t="s">
        <v>63</v>
      </c>
      <c r="C23" s="158"/>
      <c r="D23" s="177">
        <v>0</v>
      </c>
      <c r="E23" s="177">
        <v>0</v>
      </c>
      <c r="F23" s="177">
        <f t="shared" si="1"/>
        <v>0</v>
      </c>
      <c r="G23" s="241">
        <v>0</v>
      </c>
      <c r="H23" s="241"/>
      <c r="I23" s="140"/>
      <c r="J23" s="137"/>
      <c r="K23" s="137" t="s">
        <v>101</v>
      </c>
      <c r="L23" s="144">
        <v>6000000</v>
      </c>
      <c r="M23" s="144">
        <v>2720420</v>
      </c>
      <c r="N23" s="144">
        <f t="shared" si="5"/>
        <v>-3279580</v>
      </c>
      <c r="O23" s="257">
        <f t="shared" si="0"/>
        <v>-54.659666666666659</v>
      </c>
      <c r="P23" s="283" t="s">
        <v>288</v>
      </c>
    </row>
    <row r="24" spans="1:16" ht="18" customHeight="1">
      <c r="A24" s="150"/>
      <c r="B24" s="151" t="s">
        <v>74</v>
      </c>
      <c r="C24" s="151" t="s">
        <v>65</v>
      </c>
      <c r="D24" s="174">
        <v>0</v>
      </c>
      <c r="E24" s="174">
        <v>0</v>
      </c>
      <c r="F24" s="174">
        <f t="shared" si="1"/>
        <v>0</v>
      </c>
      <c r="G24" s="239">
        <v>0</v>
      </c>
      <c r="H24" s="246"/>
      <c r="I24" s="140"/>
      <c r="J24" s="137"/>
      <c r="K24" s="137" t="s">
        <v>102</v>
      </c>
      <c r="L24" s="144">
        <v>0</v>
      </c>
      <c r="M24" s="144">
        <v>0</v>
      </c>
      <c r="N24" s="144">
        <f t="shared" si="5"/>
        <v>0</v>
      </c>
      <c r="O24" s="257">
        <v>0</v>
      </c>
      <c r="P24" s="254"/>
    </row>
    <row r="25" spans="1:16" ht="18" customHeight="1">
      <c r="A25" s="159"/>
      <c r="B25" s="160"/>
      <c r="C25" s="157" t="s">
        <v>75</v>
      </c>
      <c r="D25" s="144">
        <v>0</v>
      </c>
      <c r="E25" s="144">
        <v>0</v>
      </c>
      <c r="F25" s="144">
        <f t="shared" si="1"/>
        <v>0</v>
      </c>
      <c r="G25" s="240">
        <v>0</v>
      </c>
      <c r="H25" s="235"/>
      <c r="I25" s="140"/>
      <c r="J25" s="137"/>
      <c r="K25" s="137" t="s">
        <v>103</v>
      </c>
      <c r="L25" s="144">
        <v>2000000</v>
      </c>
      <c r="M25" s="144">
        <v>280000</v>
      </c>
      <c r="N25" s="144">
        <f t="shared" si="5"/>
        <v>-1720000</v>
      </c>
      <c r="O25" s="257">
        <f t="shared" si="0"/>
        <v>-86</v>
      </c>
      <c r="P25" s="283" t="s">
        <v>289</v>
      </c>
    </row>
    <row r="26" spans="1:16" ht="18" customHeight="1">
      <c r="A26" s="150"/>
      <c r="B26" s="152"/>
      <c r="C26" s="152" t="s">
        <v>76</v>
      </c>
      <c r="D26" s="144">
        <v>0</v>
      </c>
      <c r="E26" s="144">
        <v>0</v>
      </c>
      <c r="F26" s="144">
        <f t="shared" si="1"/>
        <v>0</v>
      </c>
      <c r="G26" s="240">
        <v>0</v>
      </c>
      <c r="H26" s="236"/>
      <c r="I26" s="140"/>
      <c r="J26" s="137"/>
      <c r="K26" s="137" t="s">
        <v>104</v>
      </c>
      <c r="L26" s="144">
        <v>0</v>
      </c>
      <c r="M26" s="144">
        <v>0</v>
      </c>
      <c r="N26" s="144">
        <f t="shared" si="5"/>
        <v>0</v>
      </c>
      <c r="O26" s="257">
        <v>0</v>
      </c>
      <c r="P26" s="254"/>
    </row>
    <row r="27" spans="1:16" ht="18" customHeight="1">
      <c r="A27" s="153" t="s">
        <v>77</v>
      </c>
      <c r="B27" s="154" t="s">
        <v>63</v>
      </c>
      <c r="C27" s="154"/>
      <c r="D27" s="177">
        <v>0</v>
      </c>
      <c r="E27" s="177">
        <v>0</v>
      </c>
      <c r="F27" s="177">
        <f t="shared" si="1"/>
        <v>0</v>
      </c>
      <c r="G27" s="241">
        <v>0</v>
      </c>
      <c r="H27" s="241"/>
      <c r="I27" s="259" t="s">
        <v>105</v>
      </c>
      <c r="J27" s="139" t="s">
        <v>63</v>
      </c>
      <c r="K27" s="139"/>
      <c r="L27" s="177">
        <v>1800000</v>
      </c>
      <c r="M27" s="177">
        <f>M28</f>
        <v>1215000</v>
      </c>
      <c r="N27" s="177">
        <f>M27-L27</f>
        <v>-585000</v>
      </c>
      <c r="O27" s="260">
        <f t="shared" si="0"/>
        <v>-32.5</v>
      </c>
      <c r="P27" s="261"/>
    </row>
    <row r="28" spans="1:16" ht="18" customHeight="1">
      <c r="A28" s="150"/>
      <c r="B28" s="151" t="s">
        <v>77</v>
      </c>
      <c r="C28" s="151" t="s">
        <v>65</v>
      </c>
      <c r="D28" s="174">
        <v>0</v>
      </c>
      <c r="E28" s="174">
        <v>0</v>
      </c>
      <c r="F28" s="174">
        <f t="shared" si="1"/>
        <v>0</v>
      </c>
      <c r="G28" s="239">
        <v>0</v>
      </c>
      <c r="H28" s="246"/>
      <c r="I28" s="140"/>
      <c r="J28" s="136" t="s">
        <v>106</v>
      </c>
      <c r="K28" s="136" t="s">
        <v>65</v>
      </c>
      <c r="L28" s="174">
        <v>1800000</v>
      </c>
      <c r="M28" s="174">
        <f>SUM(M29:M31)</f>
        <v>1215000</v>
      </c>
      <c r="N28" s="174">
        <f>M28-L28</f>
        <v>-585000</v>
      </c>
      <c r="O28" s="251">
        <f t="shared" si="0"/>
        <v>-32.5</v>
      </c>
      <c r="P28" s="258"/>
    </row>
    <row r="29" spans="1:16" ht="18" customHeight="1">
      <c r="A29" s="150"/>
      <c r="B29" s="152"/>
      <c r="C29" s="152" t="s">
        <v>78</v>
      </c>
      <c r="D29" s="144">
        <v>0</v>
      </c>
      <c r="E29" s="144">
        <v>0</v>
      </c>
      <c r="F29" s="144">
        <f t="shared" si="1"/>
        <v>0</v>
      </c>
      <c r="G29" s="240">
        <v>0</v>
      </c>
      <c r="H29" s="237"/>
      <c r="I29" s="140"/>
      <c r="J29" s="137"/>
      <c r="K29" s="137" t="s">
        <v>106</v>
      </c>
      <c r="L29" s="144">
        <v>0</v>
      </c>
      <c r="M29" s="144">
        <v>0</v>
      </c>
      <c r="N29" s="144">
        <f t="shared" ref="N29:N31" si="6">M29-L29</f>
        <v>0</v>
      </c>
      <c r="O29" s="257">
        <v>0</v>
      </c>
      <c r="P29" s="254"/>
    </row>
    <row r="30" spans="1:16" ht="18" customHeight="1">
      <c r="A30" s="153" t="s">
        <v>79</v>
      </c>
      <c r="B30" s="154" t="s">
        <v>63</v>
      </c>
      <c r="C30" s="154"/>
      <c r="D30" s="177">
        <v>34121263</v>
      </c>
      <c r="E30" s="177">
        <v>34121263</v>
      </c>
      <c r="F30" s="177">
        <f t="shared" si="1"/>
        <v>0</v>
      </c>
      <c r="G30" s="241">
        <f t="shared" si="2"/>
        <v>0</v>
      </c>
      <c r="H30" s="241"/>
      <c r="I30" s="140"/>
      <c r="J30" s="137"/>
      <c r="K30" s="137" t="s">
        <v>107</v>
      </c>
      <c r="L30" s="144">
        <v>0</v>
      </c>
      <c r="M30" s="144">
        <v>0</v>
      </c>
      <c r="N30" s="144">
        <f t="shared" si="6"/>
        <v>0</v>
      </c>
      <c r="O30" s="256">
        <v>0</v>
      </c>
      <c r="P30" s="254"/>
    </row>
    <row r="31" spans="1:16" ht="18" customHeight="1">
      <c r="A31" s="150"/>
      <c r="B31" s="151" t="s">
        <v>79</v>
      </c>
      <c r="C31" s="151" t="s">
        <v>65</v>
      </c>
      <c r="D31" s="174">
        <v>34121263</v>
      </c>
      <c r="E31" s="174">
        <v>34121263</v>
      </c>
      <c r="F31" s="174">
        <f t="shared" si="1"/>
        <v>0</v>
      </c>
      <c r="G31" s="239">
        <f t="shared" si="2"/>
        <v>0</v>
      </c>
      <c r="H31" s="246"/>
      <c r="I31" s="140"/>
      <c r="J31" s="137"/>
      <c r="K31" s="137" t="s">
        <v>108</v>
      </c>
      <c r="L31" s="144">
        <v>1800000</v>
      </c>
      <c r="M31" s="144">
        <v>1215000</v>
      </c>
      <c r="N31" s="144">
        <f t="shared" si="6"/>
        <v>-585000</v>
      </c>
      <c r="O31" s="257">
        <f t="shared" si="0"/>
        <v>-32.5</v>
      </c>
      <c r="P31" s="254"/>
    </row>
    <row r="32" spans="1:16" ht="18" customHeight="1">
      <c r="A32" s="150"/>
      <c r="B32" s="152"/>
      <c r="C32" s="152" t="s">
        <v>80</v>
      </c>
      <c r="D32" s="144">
        <v>8475283</v>
      </c>
      <c r="E32" s="144">
        <v>8475283</v>
      </c>
      <c r="F32" s="144">
        <f t="shared" si="1"/>
        <v>0</v>
      </c>
      <c r="G32" s="240">
        <v>0</v>
      </c>
      <c r="H32" s="235"/>
      <c r="I32" s="259" t="s">
        <v>109</v>
      </c>
      <c r="J32" s="139" t="s">
        <v>63</v>
      </c>
      <c r="K32" s="139"/>
      <c r="L32" s="177">
        <v>26592000</v>
      </c>
      <c r="M32" s="177">
        <f>M33+M39</f>
        <v>14189200</v>
      </c>
      <c r="N32" s="177">
        <f>M32-L32</f>
        <v>-12402800</v>
      </c>
      <c r="O32" s="260">
        <f t="shared" si="0"/>
        <v>-46.641095066185315</v>
      </c>
      <c r="P32" s="261"/>
    </row>
    <row r="33" spans="1:16" ht="18" customHeight="1">
      <c r="A33" s="167"/>
      <c r="B33" s="157"/>
      <c r="C33" s="507" t="s">
        <v>81</v>
      </c>
      <c r="D33" s="144">
        <v>0</v>
      </c>
      <c r="E33" s="144"/>
      <c r="F33" s="144">
        <f t="shared" si="1"/>
        <v>0</v>
      </c>
      <c r="G33" s="240">
        <v>0</v>
      </c>
      <c r="H33" s="235"/>
      <c r="I33" s="140"/>
      <c r="J33" s="136" t="s">
        <v>98</v>
      </c>
      <c r="K33" s="136" t="s">
        <v>65</v>
      </c>
      <c r="L33" s="174">
        <v>21640000</v>
      </c>
      <c r="M33" s="190">
        <f>SUM(M34:M38)</f>
        <v>10928910</v>
      </c>
      <c r="N33" s="174">
        <f>M33-L33</f>
        <v>-10711090</v>
      </c>
      <c r="O33" s="251">
        <f t="shared" si="0"/>
        <v>-49.496719038817005</v>
      </c>
      <c r="P33" s="258"/>
    </row>
    <row r="34" spans="1:16" ht="18" customHeight="1">
      <c r="A34" s="167"/>
      <c r="B34" s="157"/>
      <c r="C34" s="157" t="s">
        <v>123</v>
      </c>
      <c r="D34" s="144">
        <v>25645980</v>
      </c>
      <c r="E34" s="144">
        <v>25645980</v>
      </c>
      <c r="F34" s="144">
        <f t="shared" si="1"/>
        <v>0</v>
      </c>
      <c r="G34" s="243">
        <f t="shared" si="2"/>
        <v>0</v>
      </c>
      <c r="H34" s="235"/>
      <c r="I34" s="140"/>
      <c r="J34" s="137"/>
      <c r="K34" s="137" t="s">
        <v>110</v>
      </c>
      <c r="L34" s="144">
        <v>10220000</v>
      </c>
      <c r="M34" s="144">
        <v>6772200</v>
      </c>
      <c r="N34" s="144">
        <f t="shared" ref="N34:N38" si="7">M34-L34</f>
        <v>-3447800</v>
      </c>
      <c r="O34" s="257">
        <f t="shared" si="0"/>
        <v>-33.735812133072407</v>
      </c>
      <c r="P34" s="283" t="s">
        <v>287</v>
      </c>
    </row>
    <row r="35" spans="1:16" ht="18" customHeight="1">
      <c r="A35" s="168" t="s">
        <v>83</v>
      </c>
      <c r="B35" s="158" t="s">
        <v>63</v>
      </c>
      <c r="C35" s="158"/>
      <c r="D35" s="182">
        <v>81017</v>
      </c>
      <c r="E35" s="183">
        <v>25715</v>
      </c>
      <c r="F35" s="183">
        <f t="shared" si="1"/>
        <v>-55302</v>
      </c>
      <c r="G35" s="244">
        <f t="shared" si="2"/>
        <v>-68.25974795413309</v>
      </c>
      <c r="H35" s="241"/>
      <c r="I35" s="140"/>
      <c r="J35" s="137"/>
      <c r="K35" s="137" t="s">
        <v>111</v>
      </c>
      <c r="L35" s="144">
        <v>2220000</v>
      </c>
      <c r="M35" s="144">
        <v>913730</v>
      </c>
      <c r="N35" s="144">
        <f t="shared" si="7"/>
        <v>-1306270</v>
      </c>
      <c r="O35" s="257">
        <f t="shared" si="0"/>
        <v>-58.840990990990996</v>
      </c>
      <c r="P35" s="283" t="s">
        <v>287</v>
      </c>
    </row>
    <row r="36" spans="1:16" ht="18" customHeight="1">
      <c r="A36" s="167"/>
      <c r="B36" s="169" t="s">
        <v>83</v>
      </c>
      <c r="C36" s="169" t="s">
        <v>65</v>
      </c>
      <c r="D36" s="185">
        <v>81017</v>
      </c>
      <c r="E36" s="186">
        <v>25715</v>
      </c>
      <c r="F36" s="186">
        <f t="shared" si="1"/>
        <v>-55302</v>
      </c>
      <c r="G36" s="245">
        <f t="shared" si="2"/>
        <v>-68.25974795413309</v>
      </c>
      <c r="H36" s="246"/>
      <c r="I36" s="140"/>
      <c r="J36" s="137"/>
      <c r="K36" s="137" t="s">
        <v>281</v>
      </c>
      <c r="L36" s="144">
        <v>0</v>
      </c>
      <c r="M36" s="144">
        <v>0</v>
      </c>
      <c r="N36" s="144">
        <f t="shared" si="7"/>
        <v>0</v>
      </c>
      <c r="O36" s="257">
        <v>0</v>
      </c>
      <c r="P36" s="254"/>
    </row>
    <row r="37" spans="1:16" ht="18" customHeight="1">
      <c r="A37" s="167"/>
      <c r="B37" s="157"/>
      <c r="C37" s="157" t="s">
        <v>84</v>
      </c>
      <c r="D37" s="144"/>
      <c r="E37" s="144">
        <v>0</v>
      </c>
      <c r="F37" s="188">
        <f t="shared" si="1"/>
        <v>0</v>
      </c>
      <c r="G37" s="240">
        <v>0</v>
      </c>
      <c r="H37" s="285"/>
      <c r="I37" s="140"/>
      <c r="J37" s="137"/>
      <c r="K37" s="137" t="s">
        <v>113</v>
      </c>
      <c r="L37" s="144">
        <v>1000000</v>
      </c>
      <c r="M37" s="144">
        <v>150000</v>
      </c>
      <c r="N37" s="144">
        <f t="shared" si="7"/>
        <v>-850000</v>
      </c>
      <c r="O37" s="257">
        <f t="shared" si="0"/>
        <v>-85</v>
      </c>
      <c r="P37" s="283" t="s">
        <v>471</v>
      </c>
    </row>
    <row r="38" spans="1:16" ht="18" customHeight="1">
      <c r="A38" s="167"/>
      <c r="B38" s="157"/>
      <c r="C38" s="157" t="s">
        <v>85</v>
      </c>
      <c r="D38" s="144">
        <v>81017</v>
      </c>
      <c r="E38" s="144">
        <v>25715</v>
      </c>
      <c r="F38" s="188">
        <f t="shared" si="1"/>
        <v>-55302</v>
      </c>
      <c r="G38" s="243">
        <f t="shared" si="2"/>
        <v>-68.25974795413309</v>
      </c>
      <c r="H38" s="282" t="s">
        <v>469</v>
      </c>
      <c r="I38" s="262"/>
      <c r="J38" s="130"/>
      <c r="K38" s="130" t="s">
        <v>114</v>
      </c>
      <c r="L38" s="144">
        <v>8200000</v>
      </c>
      <c r="M38" s="144">
        <v>3092980</v>
      </c>
      <c r="N38" s="144">
        <f t="shared" si="7"/>
        <v>-5107020</v>
      </c>
      <c r="O38" s="256">
        <f t="shared" si="0"/>
        <v>-62.280731707317074</v>
      </c>
      <c r="P38" s="283" t="s">
        <v>287</v>
      </c>
    </row>
    <row r="39" spans="1:16" ht="18" customHeight="1">
      <c r="A39" s="167"/>
      <c r="B39" s="157"/>
      <c r="C39" s="157" t="s">
        <v>86</v>
      </c>
      <c r="D39" s="144">
        <v>0</v>
      </c>
      <c r="E39" s="144">
        <v>0</v>
      </c>
      <c r="F39" s="188">
        <f t="shared" si="1"/>
        <v>0</v>
      </c>
      <c r="G39" s="243">
        <v>0</v>
      </c>
      <c r="H39" s="285"/>
      <c r="I39" s="264"/>
      <c r="J39" s="129" t="s">
        <v>109</v>
      </c>
      <c r="K39" s="129" t="s">
        <v>65</v>
      </c>
      <c r="L39" s="174">
        <v>4952000</v>
      </c>
      <c r="M39" s="174">
        <f>SUM(M40:M49)</f>
        <v>3260290</v>
      </c>
      <c r="N39" s="174">
        <f>M39-L39</f>
        <v>-1691710</v>
      </c>
      <c r="O39" s="265">
        <f t="shared" si="0"/>
        <v>-34.162156704361877</v>
      </c>
      <c r="P39" s="266"/>
    </row>
    <row r="40" spans="1:16" ht="18" customHeight="1">
      <c r="A40" s="286"/>
      <c r="B40" s="287"/>
      <c r="C40" s="287"/>
      <c r="D40" s="287"/>
      <c r="E40" s="287"/>
      <c r="F40" s="287"/>
      <c r="G40" s="287"/>
      <c r="H40" s="285"/>
      <c r="I40" s="264"/>
      <c r="J40" s="130"/>
      <c r="K40" s="130" t="s">
        <v>462</v>
      </c>
      <c r="L40" s="144">
        <v>50000</v>
      </c>
      <c r="M40" s="144">
        <v>50000</v>
      </c>
      <c r="N40" s="144">
        <f t="shared" ref="N40:N49" si="8">M40-L40</f>
        <v>0</v>
      </c>
      <c r="O40" s="256">
        <v>0</v>
      </c>
      <c r="P40" s="254"/>
    </row>
    <row r="41" spans="1:16" ht="18" hidden="1" customHeight="1">
      <c r="A41" s="286"/>
      <c r="B41" s="287"/>
      <c r="C41" s="287"/>
      <c r="D41" s="287"/>
      <c r="E41" s="287"/>
      <c r="F41" s="287"/>
      <c r="G41" s="287"/>
      <c r="H41" s="285"/>
      <c r="I41" s="264"/>
      <c r="J41" s="130"/>
      <c r="K41" s="130" t="s">
        <v>463</v>
      </c>
      <c r="L41" s="144">
        <v>0</v>
      </c>
      <c r="M41" s="144">
        <v>0</v>
      </c>
      <c r="N41" s="144">
        <f t="shared" si="8"/>
        <v>0</v>
      </c>
      <c r="O41" s="256">
        <v>0</v>
      </c>
      <c r="P41" s="254"/>
    </row>
    <row r="42" spans="1:16" ht="18" customHeight="1">
      <c r="A42" s="286"/>
      <c r="B42" s="287"/>
      <c r="C42" s="287"/>
      <c r="D42" s="287"/>
      <c r="E42" s="287"/>
      <c r="F42" s="287"/>
      <c r="G42" s="287"/>
      <c r="H42" s="285"/>
      <c r="I42" s="264"/>
      <c r="J42" s="130"/>
      <c r="K42" s="130" t="s">
        <v>464</v>
      </c>
      <c r="L42" s="144">
        <v>2420000</v>
      </c>
      <c r="M42" s="144">
        <v>1452790</v>
      </c>
      <c r="N42" s="144">
        <f t="shared" si="8"/>
        <v>-967210</v>
      </c>
      <c r="O42" s="256">
        <f t="shared" si="0"/>
        <v>-39.967355371900823</v>
      </c>
      <c r="P42" s="283" t="s">
        <v>287</v>
      </c>
    </row>
    <row r="43" spans="1:16" ht="18" customHeight="1">
      <c r="A43" s="286"/>
      <c r="B43" s="287"/>
      <c r="C43" s="287"/>
      <c r="D43" s="287"/>
      <c r="E43" s="287"/>
      <c r="F43" s="287"/>
      <c r="G43" s="287"/>
      <c r="H43" s="285"/>
      <c r="I43" s="264"/>
      <c r="J43" s="130"/>
      <c r="K43" s="130" t="s">
        <v>465</v>
      </c>
      <c r="L43" s="144">
        <v>480000</v>
      </c>
      <c r="M43" s="144">
        <v>300000</v>
      </c>
      <c r="N43" s="144">
        <f t="shared" si="8"/>
        <v>-180000</v>
      </c>
      <c r="O43" s="256">
        <v>0</v>
      </c>
      <c r="P43" s="263"/>
    </row>
    <row r="44" spans="1:16" ht="18" customHeight="1">
      <c r="A44" s="286"/>
      <c r="B44" s="287"/>
      <c r="C44" s="287"/>
      <c r="D44" s="287"/>
      <c r="E44" s="287"/>
      <c r="F44" s="287"/>
      <c r="G44" s="287"/>
      <c r="H44" s="285"/>
      <c r="I44" s="264"/>
      <c r="J44" s="130"/>
      <c r="K44" s="130" t="s">
        <v>466</v>
      </c>
      <c r="L44" s="144">
        <v>360000</v>
      </c>
      <c r="M44" s="144">
        <v>0</v>
      </c>
      <c r="N44" s="144">
        <f t="shared" si="8"/>
        <v>-360000</v>
      </c>
      <c r="O44" s="256">
        <v>0</v>
      </c>
      <c r="P44" s="528" t="s">
        <v>472</v>
      </c>
    </row>
    <row r="45" spans="1:16" ht="18" hidden="1" customHeight="1">
      <c r="A45" s="286"/>
      <c r="B45" s="287"/>
      <c r="C45" s="287"/>
      <c r="D45" s="287"/>
      <c r="E45" s="287"/>
      <c r="F45" s="287"/>
      <c r="G45" s="287"/>
      <c r="H45" s="285"/>
      <c r="I45" s="264"/>
      <c r="J45" s="130"/>
      <c r="K45" s="130" t="s">
        <v>115</v>
      </c>
      <c r="L45" s="144">
        <v>0</v>
      </c>
      <c r="M45" s="144">
        <v>0</v>
      </c>
      <c r="N45" s="144">
        <f t="shared" si="8"/>
        <v>0</v>
      </c>
      <c r="O45" s="256">
        <v>0</v>
      </c>
      <c r="P45" s="254"/>
    </row>
    <row r="46" spans="1:16" ht="18" customHeight="1">
      <c r="A46" s="286"/>
      <c r="B46" s="287"/>
      <c r="C46" s="287"/>
      <c r="D46" s="287"/>
      <c r="E46" s="287"/>
      <c r="F46" s="287"/>
      <c r="G46" s="287"/>
      <c r="H46" s="285"/>
      <c r="I46" s="264"/>
      <c r="J46" s="130"/>
      <c r="K46" s="130" t="s">
        <v>467</v>
      </c>
      <c r="L46" s="144">
        <v>1642000</v>
      </c>
      <c r="M46" s="144">
        <v>1457500</v>
      </c>
      <c r="N46" s="144">
        <f t="shared" si="8"/>
        <v>-184500</v>
      </c>
      <c r="O46" s="256">
        <v>0</v>
      </c>
      <c r="P46" s="283" t="s">
        <v>471</v>
      </c>
    </row>
    <row r="47" spans="1:16" ht="18" hidden="1" customHeight="1">
      <c r="A47" s="286"/>
      <c r="B47" s="287"/>
      <c r="C47" s="287"/>
      <c r="D47" s="287"/>
      <c r="E47" s="287"/>
      <c r="F47" s="287"/>
      <c r="G47" s="287"/>
      <c r="H47" s="285"/>
      <c r="I47" s="264"/>
      <c r="J47" s="130"/>
      <c r="K47" s="130" t="s">
        <v>282</v>
      </c>
      <c r="L47" s="144"/>
      <c r="M47" s="144"/>
      <c r="N47" s="144">
        <f t="shared" si="8"/>
        <v>0</v>
      </c>
      <c r="O47" s="256">
        <v>0</v>
      </c>
      <c r="P47" s="254"/>
    </row>
    <row r="48" spans="1:16" ht="18" hidden="1" customHeight="1">
      <c r="A48" s="286"/>
      <c r="B48" s="287"/>
      <c r="C48" s="287"/>
      <c r="D48" s="287"/>
      <c r="E48" s="287"/>
      <c r="F48" s="287"/>
      <c r="G48" s="287"/>
      <c r="H48" s="285"/>
      <c r="I48" s="264"/>
      <c r="J48" s="130"/>
      <c r="K48" s="130" t="s">
        <v>283</v>
      </c>
      <c r="L48" s="144">
        <v>0</v>
      </c>
      <c r="M48" s="144"/>
      <c r="N48" s="144">
        <f t="shared" si="8"/>
        <v>0</v>
      </c>
      <c r="O48" s="256">
        <v>0</v>
      </c>
      <c r="P48" s="254"/>
    </row>
    <row r="49" spans="1:16" ht="18" hidden="1" customHeight="1">
      <c r="A49" s="286"/>
      <c r="B49" s="287"/>
      <c r="C49" s="287"/>
      <c r="D49" s="287"/>
      <c r="E49" s="287"/>
      <c r="F49" s="287"/>
      <c r="G49" s="287"/>
      <c r="H49" s="285"/>
      <c r="I49" s="264"/>
      <c r="J49" s="130"/>
      <c r="K49" s="130" t="s">
        <v>284</v>
      </c>
      <c r="L49" s="144">
        <v>0</v>
      </c>
      <c r="M49" s="144"/>
      <c r="N49" s="144">
        <f t="shared" si="8"/>
        <v>0</v>
      </c>
      <c r="O49" s="256">
        <v>0</v>
      </c>
      <c r="P49" s="254"/>
    </row>
    <row r="50" spans="1:16" ht="18" customHeight="1">
      <c r="A50" s="286"/>
      <c r="B50" s="287"/>
      <c r="C50" s="287"/>
      <c r="D50" s="287"/>
      <c r="E50" s="287"/>
      <c r="F50" s="287"/>
      <c r="G50" s="287"/>
      <c r="H50" s="285"/>
      <c r="I50" s="267" t="s">
        <v>119</v>
      </c>
      <c r="J50" s="131" t="s">
        <v>63</v>
      </c>
      <c r="K50" s="131"/>
      <c r="L50" s="177">
        <v>81017</v>
      </c>
      <c r="M50" s="177">
        <f>M51</f>
        <v>0</v>
      </c>
      <c r="N50" s="177">
        <f>M50-L50</f>
        <v>-81017</v>
      </c>
      <c r="O50" s="268">
        <f>N50/L50*100</f>
        <v>-100</v>
      </c>
      <c r="P50" s="269"/>
    </row>
    <row r="51" spans="1:16" ht="18" customHeight="1">
      <c r="A51" s="286"/>
      <c r="B51" s="287"/>
      <c r="C51" s="287"/>
      <c r="D51" s="287"/>
      <c r="E51" s="287"/>
      <c r="F51" s="287"/>
      <c r="G51" s="287"/>
      <c r="H51" s="285"/>
      <c r="I51" s="264"/>
      <c r="J51" s="129" t="s">
        <v>119</v>
      </c>
      <c r="K51" s="129" t="s">
        <v>65</v>
      </c>
      <c r="L51" s="174">
        <v>81017</v>
      </c>
      <c r="M51" s="174">
        <f>M52</f>
        <v>0</v>
      </c>
      <c r="N51" s="174">
        <f>M51-L51</f>
        <v>-81017</v>
      </c>
      <c r="O51" s="265">
        <f>N51/L51*100</f>
        <v>-100</v>
      </c>
      <c r="P51" s="266"/>
    </row>
    <row r="52" spans="1:16" ht="18" customHeight="1">
      <c r="A52" s="286"/>
      <c r="B52" s="287"/>
      <c r="C52" s="287"/>
      <c r="D52" s="287"/>
      <c r="E52" s="287"/>
      <c r="F52" s="287"/>
      <c r="G52" s="287"/>
      <c r="H52" s="285"/>
      <c r="I52" s="264"/>
      <c r="J52" s="130"/>
      <c r="K52" s="130" t="s">
        <v>119</v>
      </c>
      <c r="L52" s="144">
        <v>81017</v>
      </c>
      <c r="M52" s="144">
        <v>0</v>
      </c>
      <c r="N52" s="144">
        <f t="shared" ref="N52" si="9">M52-L52</f>
        <v>-81017</v>
      </c>
      <c r="O52" s="256">
        <f>N52/L52*100</f>
        <v>-100</v>
      </c>
      <c r="P52" s="284" t="s">
        <v>290</v>
      </c>
    </row>
    <row r="53" spans="1:16" ht="18" customHeight="1">
      <c r="A53" s="286"/>
      <c r="B53" s="287"/>
      <c r="C53" s="287"/>
      <c r="D53" s="287"/>
      <c r="E53" s="287"/>
      <c r="F53" s="287"/>
      <c r="G53" s="287"/>
      <c r="H53" s="285"/>
      <c r="I53" s="267" t="s">
        <v>120</v>
      </c>
      <c r="J53" s="131" t="s">
        <v>63</v>
      </c>
      <c r="K53" s="131"/>
      <c r="L53" s="177">
        <v>25645980</v>
      </c>
      <c r="M53" s="177">
        <f>M54</f>
        <v>25645980</v>
      </c>
      <c r="N53" s="177">
        <f>M53-L53</f>
        <v>0</v>
      </c>
      <c r="O53" s="268">
        <f>N53/L53*100</f>
        <v>0</v>
      </c>
      <c r="P53" s="270"/>
    </row>
    <row r="54" spans="1:16" ht="18" customHeight="1">
      <c r="A54" s="286"/>
      <c r="B54" s="287"/>
      <c r="C54" s="287"/>
      <c r="D54" s="287"/>
      <c r="E54" s="287"/>
      <c r="F54" s="287"/>
      <c r="G54" s="287"/>
      <c r="H54" s="285"/>
      <c r="I54" s="264"/>
      <c r="J54" s="129" t="s">
        <v>120</v>
      </c>
      <c r="K54" s="129" t="s">
        <v>65</v>
      </c>
      <c r="L54" s="174">
        <v>25645980</v>
      </c>
      <c r="M54" s="174">
        <f>SUM(M55:M56)</f>
        <v>25645980</v>
      </c>
      <c r="N54" s="174">
        <f>SUM(N55:N56)</f>
        <v>0</v>
      </c>
      <c r="O54" s="265">
        <f>N54/L54*100</f>
        <v>0</v>
      </c>
      <c r="P54" s="271"/>
    </row>
    <row r="55" spans="1:16" ht="18" customHeight="1">
      <c r="A55" s="286"/>
      <c r="B55" s="287"/>
      <c r="C55" s="287"/>
      <c r="D55" s="287"/>
      <c r="E55" s="287"/>
      <c r="F55" s="287"/>
      <c r="G55" s="287"/>
      <c r="H55" s="285"/>
      <c r="I55" s="142"/>
      <c r="J55" s="272"/>
      <c r="K55" s="272" t="s">
        <v>285</v>
      </c>
      <c r="L55" s="179">
        <v>0</v>
      </c>
      <c r="M55" s="144"/>
      <c r="N55" s="144">
        <f t="shared" ref="N55:N56" si="10">M55-L55</f>
        <v>0</v>
      </c>
      <c r="O55" s="256">
        <v>0</v>
      </c>
      <c r="P55" s="273"/>
    </row>
    <row r="56" spans="1:16" ht="18" customHeight="1">
      <c r="A56" s="286"/>
      <c r="B56" s="287"/>
      <c r="C56" s="287"/>
      <c r="D56" s="287"/>
      <c r="E56" s="287"/>
      <c r="F56" s="287"/>
      <c r="G56" s="287"/>
      <c r="H56" s="285"/>
      <c r="I56" s="274"/>
      <c r="J56" s="143"/>
      <c r="K56" s="143" t="s">
        <v>286</v>
      </c>
      <c r="L56" s="275">
        <v>25645980</v>
      </c>
      <c r="M56" s="275">
        <v>25645980</v>
      </c>
      <c r="N56" s="275">
        <f t="shared" si="10"/>
        <v>0</v>
      </c>
      <c r="O56" s="276">
        <v>0</v>
      </c>
      <c r="P56" s="277"/>
    </row>
    <row r="57" spans="1:16">
      <c r="A57" s="517"/>
      <c r="B57" s="518"/>
      <c r="C57" s="518"/>
      <c r="D57" s="518"/>
      <c r="E57" s="518"/>
      <c r="F57" s="518"/>
      <c r="G57" s="518"/>
      <c r="H57" s="519"/>
      <c r="I57" s="383" t="s">
        <v>297</v>
      </c>
      <c r="J57" s="384"/>
      <c r="K57" s="384"/>
      <c r="L57" s="385">
        <v>0</v>
      </c>
      <c r="M57" s="386">
        <f>10259500+16998288</f>
        <v>27257788</v>
      </c>
      <c r="N57" s="387">
        <f>M57-L57</f>
        <v>27257788</v>
      </c>
      <c r="O57" s="388">
        <v>0</v>
      </c>
      <c r="P57" s="389"/>
    </row>
  </sheetData>
  <mergeCells count="17">
    <mergeCell ref="O6:O7"/>
    <mergeCell ref="A2:P2"/>
    <mergeCell ref="A8:C8"/>
    <mergeCell ref="I8:K8"/>
    <mergeCell ref="A6:C6"/>
    <mergeCell ref="E6:E7"/>
    <mergeCell ref="A5:H5"/>
    <mergeCell ref="I5:P5"/>
    <mergeCell ref="P6:P7"/>
    <mergeCell ref="D6:D7"/>
    <mergeCell ref="L6:L7"/>
    <mergeCell ref="F6:F7"/>
    <mergeCell ref="N6:N7"/>
    <mergeCell ref="H6:H7"/>
    <mergeCell ref="M6:M7"/>
    <mergeCell ref="I6:K6"/>
    <mergeCell ref="G6:G7"/>
  </mergeCells>
  <phoneticPr fontId="12" type="noConversion"/>
  <pageMargins left="0.23622047244094488" right="0.23622047244094488" top="0.74803149606299213" bottom="0.74803149606299213" header="0.31496062992125984" footer="0.31496062992125984"/>
  <pageSetup paperSize="9" scale="73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3"/>
  <sheetViews>
    <sheetView tabSelected="1" view="pageBreakPreview" zoomScaleNormal="100" zoomScaleSheetLayoutView="100" workbookViewId="0">
      <selection activeCell="I1" sqref="I1"/>
    </sheetView>
  </sheetViews>
  <sheetFormatPr defaultRowHeight="13.5"/>
  <cols>
    <col min="1" max="2" width="4.125" bestFit="1" customWidth="1"/>
    <col min="3" max="3" width="7.375" bestFit="1" customWidth="1"/>
    <col min="4" max="4" width="11.25" customWidth="1"/>
    <col min="5" max="5" width="14.625" customWidth="1"/>
    <col min="6" max="6" width="12.25" customWidth="1"/>
    <col min="7" max="7" width="20" customWidth="1"/>
    <col min="8" max="8" width="10" bestFit="1" customWidth="1"/>
    <col min="12" max="12" width="17.625" customWidth="1"/>
  </cols>
  <sheetData>
    <row r="1" spans="1:8" s="394" customFormat="1" ht="32.25" customHeight="1">
      <c r="A1" s="671" t="s">
        <v>421</v>
      </c>
      <c r="B1" s="671"/>
      <c r="C1" s="671"/>
      <c r="D1" s="671"/>
      <c r="E1" s="671"/>
      <c r="F1" s="671"/>
      <c r="G1" s="671"/>
      <c r="H1" s="671"/>
    </row>
    <row r="2" spans="1:8" s="394" customFormat="1">
      <c r="A2" s="395"/>
      <c r="B2" s="395"/>
      <c r="C2" s="395"/>
      <c r="D2" s="395"/>
      <c r="E2" s="395"/>
      <c r="F2" s="395"/>
      <c r="G2" s="395"/>
      <c r="H2" s="395"/>
    </row>
    <row r="3" spans="1:8" s="394" customFormat="1">
      <c r="A3" s="395"/>
      <c r="B3" s="395"/>
      <c r="C3" s="395"/>
      <c r="D3" s="395"/>
      <c r="E3" s="395"/>
      <c r="F3" s="672"/>
      <c r="G3" s="672"/>
      <c r="H3" s="395"/>
    </row>
    <row r="4" spans="1:8" s="394" customFormat="1" ht="19.5" customHeight="1">
      <c r="A4" s="395"/>
      <c r="B4" s="395"/>
      <c r="C4" s="395"/>
      <c r="D4" s="395"/>
      <c r="E4" s="673" t="s">
        <v>458</v>
      </c>
      <c r="F4" s="673"/>
      <c r="G4" s="673"/>
      <c r="H4" s="673"/>
    </row>
    <row r="5" spans="1:8" s="394" customFormat="1" ht="27" customHeight="1">
      <c r="A5" s="396" t="s">
        <v>301</v>
      </c>
      <c r="B5" s="397" t="s">
        <v>302</v>
      </c>
      <c r="C5" s="397" t="s">
        <v>303</v>
      </c>
      <c r="D5" s="397" t="s">
        <v>304</v>
      </c>
      <c r="E5" s="397" t="s">
        <v>305</v>
      </c>
      <c r="F5" s="397" t="s">
        <v>306</v>
      </c>
      <c r="G5" s="674" t="s">
        <v>307</v>
      </c>
      <c r="H5" s="675"/>
    </row>
    <row r="6" spans="1:8" ht="18.75" hidden="1" customHeight="1">
      <c r="A6" s="398">
        <v>1</v>
      </c>
      <c r="B6" s="398" t="s">
        <v>308</v>
      </c>
      <c r="C6" s="398" t="s">
        <v>309</v>
      </c>
      <c r="D6" s="398" t="s">
        <v>408</v>
      </c>
      <c r="E6" s="501">
        <v>3511211323493</v>
      </c>
      <c r="F6" s="400"/>
      <c r="G6" s="401" t="s">
        <v>404</v>
      </c>
      <c r="H6" s="402" t="s">
        <v>310</v>
      </c>
    </row>
    <row r="7" spans="1:8" ht="18.75" customHeight="1">
      <c r="A7" s="398">
        <v>2</v>
      </c>
      <c r="B7" s="398" t="s">
        <v>308</v>
      </c>
      <c r="C7" s="398" t="s">
        <v>309</v>
      </c>
      <c r="D7" s="398" t="s">
        <v>408</v>
      </c>
      <c r="E7" s="501">
        <v>3511211324743</v>
      </c>
      <c r="F7" s="400">
        <v>20</v>
      </c>
      <c r="G7" s="401" t="s">
        <v>405</v>
      </c>
      <c r="H7" s="402" t="s">
        <v>310</v>
      </c>
    </row>
    <row r="8" spans="1:8" ht="18.75" customHeight="1">
      <c r="A8" s="403">
        <v>4</v>
      </c>
      <c r="B8" s="403" t="s">
        <v>308</v>
      </c>
      <c r="C8" s="403" t="s">
        <v>309</v>
      </c>
      <c r="D8" s="398" t="s">
        <v>408</v>
      </c>
      <c r="E8" s="502">
        <v>3550073496493</v>
      </c>
      <c r="F8" s="404">
        <v>10259480</v>
      </c>
      <c r="G8" s="405" t="s">
        <v>407</v>
      </c>
      <c r="H8" s="402" t="s">
        <v>310</v>
      </c>
    </row>
    <row r="9" spans="1:8" ht="18.75" hidden="1" customHeight="1">
      <c r="A9" s="398">
        <v>9</v>
      </c>
      <c r="B9" s="398" t="s">
        <v>308</v>
      </c>
      <c r="C9" s="398" t="s">
        <v>309</v>
      </c>
      <c r="D9" s="398" t="s">
        <v>311</v>
      </c>
      <c r="E9" s="399"/>
      <c r="F9" s="406"/>
      <c r="G9" s="401"/>
      <c r="H9" s="402" t="s">
        <v>310</v>
      </c>
    </row>
    <row r="10" spans="1:8" ht="18.75" customHeight="1">
      <c r="A10" s="407"/>
      <c r="B10" s="408"/>
      <c r="C10" s="408" t="s">
        <v>312</v>
      </c>
      <c r="D10" s="408"/>
      <c r="E10" s="409"/>
      <c r="F10" s="410">
        <f>SUM(F6:F9)</f>
        <v>10259500</v>
      </c>
      <c r="G10" s="411"/>
      <c r="H10" s="412"/>
    </row>
    <row r="11" spans="1:8" ht="18.75" customHeight="1">
      <c r="A11" s="403">
        <v>3</v>
      </c>
      <c r="B11" s="398" t="s">
        <v>308</v>
      </c>
      <c r="C11" s="398" t="s">
        <v>309</v>
      </c>
      <c r="D11" s="398" t="s">
        <v>408</v>
      </c>
      <c r="E11" s="501">
        <v>3511248684923</v>
      </c>
      <c r="F11" s="413">
        <v>16998288</v>
      </c>
      <c r="G11" s="401" t="s">
        <v>406</v>
      </c>
      <c r="H11" s="402" t="s">
        <v>270</v>
      </c>
    </row>
    <row r="12" spans="1:8" ht="18.75" customHeight="1">
      <c r="A12" s="407"/>
      <c r="B12" s="408"/>
      <c r="C12" s="408" t="s">
        <v>313</v>
      </c>
      <c r="D12" s="408"/>
      <c r="E12" s="409"/>
      <c r="F12" s="410">
        <f>SUM(F11:F11)</f>
        <v>16998288</v>
      </c>
      <c r="G12" s="411"/>
      <c r="H12" s="412"/>
    </row>
    <row r="13" spans="1:8" ht="18.75" hidden="1" customHeight="1">
      <c r="A13" s="398">
        <v>13</v>
      </c>
      <c r="B13" s="398" t="s">
        <v>308</v>
      </c>
      <c r="C13" s="398" t="s">
        <v>309</v>
      </c>
      <c r="D13" s="398" t="s">
        <v>311</v>
      </c>
      <c r="E13" s="399"/>
      <c r="F13" s="413"/>
      <c r="G13" s="401"/>
      <c r="H13" s="402" t="s">
        <v>73</v>
      </c>
    </row>
    <row r="14" spans="1:8" ht="18.75" hidden="1" customHeight="1">
      <c r="A14" s="398">
        <v>14</v>
      </c>
      <c r="B14" s="398" t="s">
        <v>308</v>
      </c>
      <c r="C14" s="398" t="s">
        <v>309</v>
      </c>
      <c r="D14" s="398" t="s">
        <v>311</v>
      </c>
      <c r="E14" s="399"/>
      <c r="F14" s="413"/>
      <c r="G14" s="401"/>
      <c r="H14" s="402" t="s">
        <v>73</v>
      </c>
    </row>
    <row r="15" spans="1:8" ht="18.75" hidden="1" customHeight="1">
      <c r="A15" s="398">
        <v>15</v>
      </c>
      <c r="B15" s="398" t="s">
        <v>308</v>
      </c>
      <c r="C15" s="398" t="s">
        <v>309</v>
      </c>
      <c r="D15" s="398" t="s">
        <v>311</v>
      </c>
      <c r="E15" s="399"/>
      <c r="F15" s="413"/>
      <c r="G15" s="401"/>
      <c r="H15" s="402" t="s">
        <v>73</v>
      </c>
    </row>
    <row r="16" spans="1:8" ht="18.75" hidden="1" customHeight="1">
      <c r="A16" s="398">
        <v>16</v>
      </c>
      <c r="B16" s="398" t="s">
        <v>308</v>
      </c>
      <c r="C16" s="398" t="s">
        <v>309</v>
      </c>
      <c r="D16" s="398" t="s">
        <v>314</v>
      </c>
      <c r="E16" s="399"/>
      <c r="F16" s="413"/>
      <c r="G16" s="401"/>
      <c r="H16" s="402" t="s">
        <v>73</v>
      </c>
    </row>
    <row r="17" spans="1:8" ht="18.75" hidden="1" customHeight="1">
      <c r="A17" s="398">
        <v>17</v>
      </c>
      <c r="B17" s="398" t="s">
        <v>308</v>
      </c>
      <c r="C17" s="398" t="s">
        <v>309</v>
      </c>
      <c r="D17" s="398" t="s">
        <v>315</v>
      </c>
      <c r="E17" s="399"/>
      <c r="F17" s="413"/>
      <c r="G17" s="401"/>
      <c r="H17" s="402" t="s">
        <v>73</v>
      </c>
    </row>
    <row r="18" spans="1:8" ht="18.75" hidden="1" customHeight="1">
      <c r="A18" s="398">
        <v>18</v>
      </c>
      <c r="B18" s="398" t="s">
        <v>308</v>
      </c>
      <c r="C18" s="398" t="s">
        <v>309</v>
      </c>
      <c r="D18" s="398" t="s">
        <v>315</v>
      </c>
      <c r="E18" s="399"/>
      <c r="F18" s="413"/>
      <c r="G18" s="401"/>
      <c r="H18" s="402" t="s">
        <v>73</v>
      </c>
    </row>
    <row r="19" spans="1:8" ht="18.75" hidden="1" customHeight="1">
      <c r="A19" s="398">
        <v>19</v>
      </c>
      <c r="B19" s="398" t="s">
        <v>308</v>
      </c>
      <c r="C19" s="398" t="s">
        <v>309</v>
      </c>
      <c r="D19" s="398" t="s">
        <v>316</v>
      </c>
      <c r="E19" s="399"/>
      <c r="F19" s="413"/>
      <c r="G19" s="401"/>
      <c r="H19" s="402" t="s">
        <v>73</v>
      </c>
    </row>
    <row r="20" spans="1:8" ht="18.75" hidden="1" customHeight="1">
      <c r="A20" s="398">
        <v>20</v>
      </c>
      <c r="B20" s="398" t="s">
        <v>308</v>
      </c>
      <c r="C20" s="398" t="s">
        <v>309</v>
      </c>
      <c r="D20" s="398" t="s">
        <v>317</v>
      </c>
      <c r="E20" s="399"/>
      <c r="F20" s="413"/>
      <c r="G20" s="401"/>
      <c r="H20" s="402" t="s">
        <v>73</v>
      </c>
    </row>
    <row r="21" spans="1:8" ht="18.75" hidden="1" customHeight="1">
      <c r="A21" s="398">
        <v>21</v>
      </c>
      <c r="B21" s="398" t="s">
        <v>308</v>
      </c>
      <c r="C21" s="398" t="s">
        <v>309</v>
      </c>
      <c r="D21" s="398" t="s">
        <v>318</v>
      </c>
      <c r="E21" s="399"/>
      <c r="F21" s="413"/>
      <c r="G21" s="401"/>
      <c r="H21" s="402" t="s">
        <v>73</v>
      </c>
    </row>
    <row r="22" spans="1:8" ht="18.75" customHeight="1">
      <c r="A22" s="407"/>
      <c r="B22" s="408"/>
      <c r="C22" s="408" t="s">
        <v>319</v>
      </c>
      <c r="D22" s="408"/>
      <c r="E22" s="409"/>
      <c r="F22" s="410">
        <f>SUM(F13:F21)</f>
        <v>0</v>
      </c>
      <c r="G22" s="411"/>
      <c r="H22" s="412"/>
    </row>
    <row r="23" spans="1:8" s="415" customFormat="1" ht="27" customHeight="1">
      <c r="A23" s="676" t="s">
        <v>320</v>
      </c>
      <c r="B23" s="677"/>
      <c r="C23" s="677"/>
      <c r="D23" s="677"/>
      <c r="E23" s="678"/>
      <c r="F23" s="414">
        <f>SUM(F22,F12,F10)</f>
        <v>27257788</v>
      </c>
      <c r="G23" s="676" t="s">
        <v>321</v>
      </c>
      <c r="H23" s="678"/>
    </row>
  </sheetData>
  <mergeCells count="6">
    <mergeCell ref="A1:H1"/>
    <mergeCell ref="F3:G3"/>
    <mergeCell ref="E4:H4"/>
    <mergeCell ref="G5:H5"/>
    <mergeCell ref="A23:E23"/>
    <mergeCell ref="G23:H23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view="pageBreakPreview" topLeftCell="A22" zoomScale="55" zoomScaleNormal="55" zoomScaleSheetLayoutView="55" workbookViewId="0">
      <selection activeCell="S45" sqref="S45"/>
    </sheetView>
  </sheetViews>
  <sheetFormatPr defaultRowHeight="13.5"/>
  <sheetData/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Acrobat.pdfxml.1" shapeId="3082" r:id="rId4">
          <objectPr defaultSize="0" r:id="rId5">
            <anchor moveWithCells="1">
              <from>
                <xdr:col>0</xdr:col>
                <xdr:colOff>228600</xdr:colOff>
                <xdr:row>0</xdr:row>
                <xdr:rowOff>66675</xdr:rowOff>
              </from>
              <to>
                <xdr:col>8</xdr:col>
                <xdr:colOff>409575</xdr:colOff>
                <xdr:row>47</xdr:row>
                <xdr:rowOff>28575</xdr:rowOff>
              </to>
            </anchor>
          </objectPr>
        </oleObject>
      </mc:Choice>
      <mc:Fallback>
        <oleObject progId="Acrobat.pdfxml.1" shapeId="3082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8"/>
  <sheetViews>
    <sheetView view="pageBreakPreview" zoomScaleNormal="100" zoomScaleSheetLayoutView="100" workbookViewId="0">
      <selection activeCell="F17" sqref="F17"/>
    </sheetView>
  </sheetViews>
  <sheetFormatPr defaultRowHeight="13.5"/>
  <cols>
    <col min="1" max="1" width="12.125" customWidth="1"/>
    <col min="2" max="2" width="8.5" customWidth="1"/>
    <col min="3" max="3" width="13.125" customWidth="1"/>
    <col min="4" max="4" width="10.5" bestFit="1" customWidth="1"/>
    <col min="5" max="5" width="12.25" bestFit="1" customWidth="1"/>
    <col min="6" max="6" width="15.25" bestFit="1" customWidth="1"/>
  </cols>
  <sheetData>
    <row r="1" spans="1:9" s="419" customFormat="1" ht="12" customHeight="1">
      <c r="A1" s="416"/>
      <c r="B1" s="417"/>
      <c r="C1" s="417"/>
      <c r="D1" s="417"/>
      <c r="E1" s="417"/>
      <c r="F1" s="417"/>
      <c r="G1" s="418"/>
      <c r="I1" s="420"/>
    </row>
    <row r="2" spans="1:9" s="422" customFormat="1" ht="24">
      <c r="A2" s="679" t="s">
        <v>422</v>
      </c>
      <c r="B2" s="679"/>
      <c r="C2" s="679"/>
      <c r="D2" s="679"/>
      <c r="E2" s="679"/>
      <c r="F2" s="679"/>
      <c r="G2" s="421"/>
      <c r="I2" s="423"/>
    </row>
    <row r="3" spans="1:9" s="417" customFormat="1" ht="27" customHeight="1" thickBot="1">
      <c r="A3" s="424"/>
      <c r="B3" s="425"/>
      <c r="C3" s="425"/>
      <c r="D3" s="425"/>
      <c r="E3" s="426"/>
      <c r="F3" s="426"/>
      <c r="G3" s="427"/>
      <c r="I3" s="428"/>
    </row>
    <row r="4" spans="1:9" s="433" customFormat="1" ht="34.5" customHeight="1" thickBot="1">
      <c r="A4" s="429" t="s">
        <v>322</v>
      </c>
      <c r="B4" s="430" t="s">
        <v>323</v>
      </c>
      <c r="C4" s="430" t="s">
        <v>324</v>
      </c>
      <c r="D4" s="430" t="s">
        <v>325</v>
      </c>
      <c r="E4" s="430" t="s">
        <v>306</v>
      </c>
      <c r="F4" s="431" t="s">
        <v>307</v>
      </c>
      <c r="G4" s="432"/>
      <c r="I4" s="434"/>
    </row>
    <row r="5" spans="1:9" s="440" customFormat="1" ht="36" customHeight="1" thickTop="1">
      <c r="A5" s="435" t="s">
        <v>326</v>
      </c>
      <c r="B5" s="436"/>
      <c r="C5" s="437">
        <v>388400</v>
      </c>
      <c r="D5" s="437">
        <v>0</v>
      </c>
      <c r="E5" s="437">
        <f>B5+C5-D5</f>
        <v>388400</v>
      </c>
      <c r="F5" s="438"/>
      <c r="G5" s="439"/>
      <c r="I5" s="441"/>
    </row>
    <row r="6" spans="1:9" s="440" customFormat="1" ht="36" customHeight="1">
      <c r="A6" s="442" t="s">
        <v>327</v>
      </c>
      <c r="B6" s="436"/>
      <c r="C6" s="443">
        <v>277600</v>
      </c>
      <c r="D6" s="443">
        <v>0</v>
      </c>
      <c r="E6" s="443">
        <f>E5+C6-D6</f>
        <v>666000</v>
      </c>
      <c r="F6" s="444"/>
      <c r="G6" s="439"/>
      <c r="I6" s="441"/>
    </row>
    <row r="7" spans="1:9" s="440" customFormat="1" ht="36" customHeight="1">
      <c r="A7" s="442" t="s">
        <v>328</v>
      </c>
      <c r="B7" s="436"/>
      <c r="C7" s="443">
        <v>277600</v>
      </c>
      <c r="D7" s="443">
        <v>0</v>
      </c>
      <c r="E7" s="443">
        <f t="shared" ref="E7:E15" si="0">E6+C7-D7</f>
        <v>943600</v>
      </c>
      <c r="F7" s="444"/>
      <c r="G7" s="439"/>
      <c r="I7" s="441"/>
    </row>
    <row r="8" spans="1:9" s="440" customFormat="1" ht="36" customHeight="1">
      <c r="A8" s="442" t="s">
        <v>329</v>
      </c>
      <c r="B8" s="436"/>
      <c r="C8" s="443">
        <v>456970</v>
      </c>
      <c r="D8" s="443">
        <v>0</v>
      </c>
      <c r="E8" s="443">
        <f t="shared" si="0"/>
        <v>1400570</v>
      </c>
      <c r="F8" s="444"/>
      <c r="G8" s="439"/>
      <c r="I8" s="441"/>
    </row>
    <row r="9" spans="1:9" s="440" customFormat="1" ht="36" customHeight="1">
      <c r="A9" s="442" t="s">
        <v>330</v>
      </c>
      <c r="B9" s="436"/>
      <c r="C9" s="443">
        <v>482240</v>
      </c>
      <c r="D9" s="443">
        <v>0</v>
      </c>
      <c r="E9" s="443">
        <f t="shared" si="0"/>
        <v>1882810</v>
      </c>
      <c r="F9" s="444"/>
      <c r="G9" s="439"/>
      <c r="I9" s="441"/>
    </row>
    <row r="10" spans="1:9" s="440" customFormat="1" ht="36" customHeight="1">
      <c r="A10" s="442" t="s">
        <v>331</v>
      </c>
      <c r="B10" s="436"/>
      <c r="C10" s="443">
        <v>482240</v>
      </c>
      <c r="D10" s="443"/>
      <c r="E10" s="443">
        <f t="shared" si="0"/>
        <v>2365050</v>
      </c>
      <c r="F10" s="444"/>
      <c r="G10" s="439"/>
      <c r="I10" s="441"/>
    </row>
    <row r="11" spans="1:9" s="440" customFormat="1" ht="36" customHeight="1">
      <c r="A11" s="442" t="s">
        <v>332</v>
      </c>
      <c r="B11" s="436"/>
      <c r="C11" s="443">
        <v>473520</v>
      </c>
      <c r="D11" s="443">
        <v>0</v>
      </c>
      <c r="E11" s="443">
        <f t="shared" si="0"/>
        <v>2838570</v>
      </c>
      <c r="F11" s="444"/>
      <c r="G11" s="439"/>
      <c r="I11" s="441"/>
    </row>
    <row r="12" spans="1:9" s="440" customFormat="1" ht="36" customHeight="1">
      <c r="A12" s="442" t="s">
        <v>333</v>
      </c>
      <c r="B12" s="436"/>
      <c r="C12" s="443">
        <v>482240</v>
      </c>
      <c r="D12" s="443">
        <v>0</v>
      </c>
      <c r="E12" s="443">
        <f t="shared" si="0"/>
        <v>3320810</v>
      </c>
      <c r="F12" s="444"/>
      <c r="G12" s="439"/>
      <c r="I12" s="441"/>
    </row>
    <row r="13" spans="1:9" s="440" customFormat="1" ht="36" customHeight="1">
      <c r="A13" s="442" t="s">
        <v>334</v>
      </c>
      <c r="B13" s="436"/>
      <c r="C13" s="443">
        <v>733500</v>
      </c>
      <c r="D13" s="443">
        <v>0</v>
      </c>
      <c r="E13" s="443">
        <f t="shared" si="0"/>
        <v>4054310</v>
      </c>
      <c r="F13" s="444"/>
      <c r="G13" s="439"/>
      <c r="I13" s="441"/>
    </row>
    <row r="14" spans="1:9" s="440" customFormat="1" ht="36" customHeight="1">
      <c r="A14" s="442" t="s">
        <v>335</v>
      </c>
      <c r="B14" s="436"/>
      <c r="C14" s="443">
        <v>482240</v>
      </c>
      <c r="D14" s="443">
        <v>0</v>
      </c>
      <c r="E14" s="443">
        <f t="shared" si="0"/>
        <v>4536550</v>
      </c>
      <c r="F14" s="444"/>
      <c r="G14" s="439"/>
      <c r="I14" s="441"/>
    </row>
    <row r="15" spans="1:9" s="440" customFormat="1" ht="36" customHeight="1">
      <c r="A15" s="442" t="s">
        <v>336</v>
      </c>
      <c r="B15" s="436"/>
      <c r="C15" s="443">
        <v>479710</v>
      </c>
      <c r="D15" s="443">
        <v>0</v>
      </c>
      <c r="E15" s="443">
        <f t="shared" si="0"/>
        <v>5016260</v>
      </c>
      <c r="F15" s="444"/>
      <c r="G15" s="439"/>
      <c r="I15" s="441"/>
    </row>
    <row r="16" spans="1:9" s="440" customFormat="1" ht="36" customHeight="1">
      <c r="A16" s="442" t="s">
        <v>476</v>
      </c>
      <c r="B16" s="436"/>
      <c r="C16" s="443">
        <v>552630</v>
      </c>
      <c r="D16" s="443"/>
      <c r="E16" s="443">
        <f>B16+E15+C16-D16</f>
        <v>5568890</v>
      </c>
      <c r="F16" s="445"/>
      <c r="G16" s="439"/>
      <c r="I16" s="441"/>
    </row>
    <row r="17" spans="1:9" s="451" customFormat="1" ht="36" customHeight="1" thickBot="1">
      <c r="A17" s="446" t="s">
        <v>63</v>
      </c>
      <c r="B17" s="447">
        <f>SUM(B5:B16)</f>
        <v>0</v>
      </c>
      <c r="C17" s="448">
        <f>SUM(C5:C16)</f>
        <v>5568890</v>
      </c>
      <c r="D17" s="448">
        <f>SUM(D5:D16)</f>
        <v>0</v>
      </c>
      <c r="E17" s="448">
        <f>B17+C17-D17</f>
        <v>5568890</v>
      </c>
      <c r="F17" s="449"/>
      <c r="G17" s="450"/>
      <c r="I17" s="452"/>
    </row>
    <row r="18" spans="1:9" s="419" customFormat="1" ht="24.95" customHeight="1">
      <c r="A18" s="453"/>
      <c r="E18" s="680"/>
      <c r="F18" s="680"/>
      <c r="G18" s="418"/>
      <c r="I18" s="420"/>
    </row>
  </sheetData>
  <mergeCells count="2">
    <mergeCell ref="A2:F2"/>
    <mergeCell ref="E18:F18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29"/>
  <sheetViews>
    <sheetView view="pageBreakPreview" topLeftCell="C1" zoomScale="130" zoomScaleNormal="100" zoomScaleSheetLayoutView="130" workbookViewId="0">
      <selection activeCell="Z2" sqref="Z2"/>
    </sheetView>
  </sheetViews>
  <sheetFormatPr defaultRowHeight="13.5"/>
  <cols>
    <col min="1" max="2" width="0" hidden="1" customWidth="1"/>
    <col min="3" max="3" width="16.375" bestFit="1" customWidth="1"/>
    <col min="4" max="4" width="0" hidden="1" customWidth="1"/>
    <col min="5" max="5" width="4.625" bestFit="1" customWidth="1"/>
    <col min="6" max="6" width="13.25" customWidth="1"/>
    <col min="7" max="7" width="1.125" hidden="1" customWidth="1"/>
    <col min="8" max="8" width="13.25" bestFit="1" customWidth="1"/>
    <col min="9" max="10" width="0" hidden="1" customWidth="1"/>
    <col min="11" max="11" width="19.25" customWidth="1"/>
    <col min="12" max="12" width="18.25" customWidth="1"/>
    <col min="13" max="22" width="0" hidden="1" customWidth="1"/>
    <col min="23" max="23" width="14" hidden="1" customWidth="1"/>
    <col min="24" max="25" width="0" hidden="1" customWidth="1"/>
  </cols>
  <sheetData>
    <row r="1" spans="1:25" ht="24">
      <c r="A1" s="454"/>
      <c r="B1" s="454"/>
      <c r="C1" s="681" t="s">
        <v>423</v>
      </c>
      <c r="D1" s="681"/>
      <c r="E1" s="681"/>
      <c r="F1" s="681"/>
      <c r="G1" s="681"/>
      <c r="H1" s="681"/>
      <c r="I1" s="681"/>
      <c r="J1" s="681"/>
      <c r="K1" s="681"/>
      <c r="L1" s="681"/>
      <c r="M1" s="681"/>
      <c r="N1" s="681"/>
      <c r="O1" s="681"/>
      <c r="P1" s="681"/>
      <c r="Q1" s="681"/>
      <c r="R1" s="454"/>
      <c r="S1" s="454"/>
      <c r="T1" s="454"/>
      <c r="U1" s="454"/>
      <c r="V1" s="454"/>
      <c r="W1" s="454"/>
    </row>
    <row r="2" spans="1:25" ht="16.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</row>
    <row r="3" spans="1:25" ht="16.5">
      <c r="A3" s="454"/>
      <c r="B3" s="454"/>
      <c r="C3" s="454"/>
      <c r="D3" s="454"/>
      <c r="E3" s="454"/>
      <c r="F3" s="454"/>
      <c r="G3" s="454"/>
      <c r="H3" s="454"/>
      <c r="I3" s="454"/>
      <c r="J3" s="454"/>
      <c r="K3" s="454"/>
      <c r="L3" s="454"/>
      <c r="M3" s="454"/>
      <c r="N3" s="454"/>
      <c r="O3" s="454"/>
      <c r="P3" s="454"/>
      <c r="Q3" s="454"/>
      <c r="R3" s="454"/>
      <c r="S3" s="454"/>
      <c r="T3" s="454"/>
      <c r="U3" s="454"/>
      <c r="V3" s="454"/>
      <c r="W3" s="454"/>
    </row>
    <row r="4" spans="1:25" ht="17.25">
      <c r="A4" s="682" t="s">
        <v>337</v>
      </c>
      <c r="B4" s="682"/>
      <c r="C4" s="682"/>
      <c r="D4" s="682"/>
      <c r="E4" s="682"/>
      <c r="F4" s="682"/>
      <c r="G4" s="682"/>
      <c r="H4" s="682"/>
      <c r="I4" s="682"/>
      <c r="J4" s="682"/>
      <c r="K4" s="682"/>
      <c r="L4" s="682"/>
      <c r="M4" s="682"/>
      <c r="N4" s="682"/>
      <c r="O4" s="682"/>
      <c r="P4" s="682"/>
      <c r="Q4" s="682"/>
      <c r="R4" s="682"/>
      <c r="S4" s="682"/>
      <c r="T4" s="682"/>
      <c r="U4" s="682"/>
      <c r="V4" s="682"/>
      <c r="W4" s="682"/>
    </row>
    <row r="5" spans="1:25" ht="27.75" customHeight="1">
      <c r="A5" s="455" t="s">
        <v>338</v>
      </c>
      <c r="B5" s="455" t="s">
        <v>339</v>
      </c>
      <c r="C5" s="456" t="s">
        <v>340</v>
      </c>
      <c r="D5" s="456" t="s">
        <v>341</v>
      </c>
      <c r="E5" s="456" t="s">
        <v>342</v>
      </c>
      <c r="F5" s="456" t="s">
        <v>343</v>
      </c>
      <c r="G5" s="456" t="s">
        <v>344</v>
      </c>
      <c r="H5" s="456" t="s">
        <v>345</v>
      </c>
      <c r="I5" s="456" t="s">
        <v>346</v>
      </c>
      <c r="J5" s="456" t="s">
        <v>347</v>
      </c>
      <c r="K5" s="456" t="s">
        <v>348</v>
      </c>
      <c r="L5" s="456" t="s">
        <v>349</v>
      </c>
      <c r="M5" s="457" t="s">
        <v>350</v>
      </c>
      <c r="N5" s="457" t="s">
        <v>351</v>
      </c>
      <c r="O5" s="457" t="s">
        <v>352</v>
      </c>
      <c r="P5" s="457" t="s">
        <v>353</v>
      </c>
      <c r="Q5" s="457" t="s">
        <v>354</v>
      </c>
      <c r="R5" s="457" t="s">
        <v>355</v>
      </c>
      <c r="S5" s="457" t="s">
        <v>356</v>
      </c>
      <c r="T5" s="457" t="s">
        <v>357</v>
      </c>
      <c r="U5" s="457" t="s">
        <v>358</v>
      </c>
      <c r="V5" s="457" t="s">
        <v>359</v>
      </c>
      <c r="W5" s="457" t="s">
        <v>360</v>
      </c>
      <c r="X5" s="458" t="s">
        <v>361</v>
      </c>
      <c r="Y5" s="458" t="s">
        <v>362</v>
      </c>
    </row>
    <row r="6" spans="1:25" ht="24" customHeight="1">
      <c r="A6" s="459" t="s">
        <v>363</v>
      </c>
      <c r="B6" s="459">
        <v>829042743</v>
      </c>
      <c r="C6" s="460" t="s">
        <v>364</v>
      </c>
      <c r="D6" s="460" t="s">
        <v>365</v>
      </c>
      <c r="E6" s="460" t="s">
        <v>366</v>
      </c>
      <c r="F6" s="461" t="s">
        <v>477</v>
      </c>
      <c r="G6" s="460" t="s">
        <v>367</v>
      </c>
      <c r="H6" s="460" t="s">
        <v>368</v>
      </c>
      <c r="I6" s="459" t="s">
        <v>369</v>
      </c>
      <c r="J6" s="459" t="s">
        <v>370</v>
      </c>
      <c r="K6" s="462">
        <v>3624050</v>
      </c>
      <c r="L6" s="462">
        <v>3624050</v>
      </c>
      <c r="M6" s="459">
        <v>16540610</v>
      </c>
      <c r="N6" s="459">
        <v>0</v>
      </c>
      <c r="O6" s="459">
        <v>0</v>
      </c>
      <c r="P6" s="459">
        <v>0</v>
      </c>
      <c r="Q6" s="459">
        <v>0</v>
      </c>
      <c r="R6" s="459">
        <v>0</v>
      </c>
      <c r="S6" s="459">
        <v>0</v>
      </c>
      <c r="T6" s="459">
        <v>0</v>
      </c>
      <c r="U6" s="459">
        <v>0</v>
      </c>
      <c r="V6" s="459">
        <v>0</v>
      </c>
      <c r="W6" s="459" t="s">
        <v>371</v>
      </c>
      <c r="X6" s="463">
        <v>1378384</v>
      </c>
      <c r="Y6" s="463" t="s">
        <v>372</v>
      </c>
    </row>
    <row r="7" spans="1:25" ht="24" customHeight="1">
      <c r="A7" s="459" t="s">
        <v>363</v>
      </c>
      <c r="B7" s="459">
        <v>829042743</v>
      </c>
      <c r="C7" s="460" t="s">
        <v>364</v>
      </c>
      <c r="D7" s="460" t="s">
        <v>365</v>
      </c>
      <c r="E7" s="460" t="s">
        <v>366</v>
      </c>
      <c r="F7" s="461" t="s">
        <v>478</v>
      </c>
      <c r="G7" s="460" t="s">
        <v>373</v>
      </c>
      <c r="H7" s="460" t="s">
        <v>368</v>
      </c>
      <c r="I7" s="459" t="s">
        <v>369</v>
      </c>
      <c r="J7" s="459" t="s">
        <v>370</v>
      </c>
      <c r="K7" s="462">
        <v>1944840</v>
      </c>
      <c r="L7" s="462">
        <v>1944840</v>
      </c>
      <c r="M7" s="459">
        <v>14842120</v>
      </c>
      <c r="N7" s="459">
        <v>0</v>
      </c>
      <c r="O7" s="459">
        <v>0</v>
      </c>
      <c r="P7" s="459">
        <v>0</v>
      </c>
      <c r="Q7" s="459">
        <v>0</v>
      </c>
      <c r="R7" s="459">
        <v>0</v>
      </c>
      <c r="S7" s="459">
        <v>0</v>
      </c>
      <c r="T7" s="459">
        <v>0</v>
      </c>
      <c r="U7" s="459">
        <v>0</v>
      </c>
      <c r="V7" s="459">
        <v>0</v>
      </c>
      <c r="W7" s="459" t="s">
        <v>371</v>
      </c>
      <c r="X7" s="463">
        <v>1236843</v>
      </c>
      <c r="Y7" s="463" t="s">
        <v>372</v>
      </c>
    </row>
    <row r="8" spans="1:25" ht="24" hidden="1" customHeight="1">
      <c r="A8" s="459" t="s">
        <v>363</v>
      </c>
      <c r="B8" s="459">
        <v>829042743</v>
      </c>
      <c r="C8" s="460"/>
      <c r="D8" s="460"/>
      <c r="E8" s="460"/>
      <c r="F8" s="460"/>
      <c r="G8" s="460"/>
      <c r="H8" s="460"/>
      <c r="I8" s="459"/>
      <c r="J8" s="459"/>
      <c r="K8" s="462"/>
      <c r="L8" s="462"/>
      <c r="M8" s="459">
        <v>12664800</v>
      </c>
      <c r="N8" s="459">
        <v>0</v>
      </c>
      <c r="O8" s="459">
        <v>0</v>
      </c>
      <c r="P8" s="459">
        <v>0</v>
      </c>
      <c r="Q8" s="459">
        <v>0</v>
      </c>
      <c r="R8" s="459">
        <v>0</v>
      </c>
      <c r="S8" s="459">
        <v>0</v>
      </c>
      <c r="T8" s="459">
        <v>0</v>
      </c>
      <c r="U8" s="459">
        <v>0</v>
      </c>
      <c r="V8" s="459">
        <v>0</v>
      </c>
      <c r="W8" s="459" t="s">
        <v>371</v>
      </c>
      <c r="X8" s="463">
        <v>1055400</v>
      </c>
      <c r="Y8" s="463" t="s">
        <v>372</v>
      </c>
    </row>
    <row r="9" spans="1:25" ht="24" hidden="1" customHeight="1">
      <c r="A9" s="459" t="s">
        <v>363</v>
      </c>
      <c r="B9" s="459">
        <v>829042743</v>
      </c>
      <c r="C9" s="460"/>
      <c r="D9" s="460"/>
      <c r="E9" s="460"/>
      <c r="F9" s="460"/>
      <c r="G9" s="460"/>
      <c r="H9" s="460"/>
      <c r="I9" s="459"/>
      <c r="J9" s="459"/>
      <c r="K9" s="462"/>
      <c r="L9" s="462"/>
      <c r="M9" s="459">
        <v>12112210</v>
      </c>
      <c r="N9" s="459">
        <v>0</v>
      </c>
      <c r="O9" s="459">
        <v>0</v>
      </c>
      <c r="P9" s="459">
        <v>0</v>
      </c>
      <c r="Q9" s="459">
        <v>0</v>
      </c>
      <c r="R9" s="459">
        <v>0</v>
      </c>
      <c r="S9" s="459">
        <v>0</v>
      </c>
      <c r="T9" s="459">
        <v>0</v>
      </c>
      <c r="U9" s="459">
        <v>0</v>
      </c>
      <c r="V9" s="459">
        <v>0</v>
      </c>
      <c r="W9" s="459" t="s">
        <v>371</v>
      </c>
      <c r="X9" s="463">
        <v>1009350</v>
      </c>
      <c r="Y9" s="463" t="s">
        <v>372</v>
      </c>
    </row>
    <row r="10" spans="1:25" ht="24" hidden="1" customHeight="1">
      <c r="A10" s="459" t="s">
        <v>363</v>
      </c>
      <c r="B10" s="459">
        <v>829042743</v>
      </c>
      <c r="C10" s="460"/>
      <c r="D10" s="460"/>
      <c r="E10" s="460"/>
      <c r="F10" s="460"/>
      <c r="G10" s="460"/>
      <c r="H10" s="460"/>
      <c r="I10" s="459"/>
      <c r="J10" s="459"/>
      <c r="K10" s="462"/>
      <c r="L10" s="462"/>
      <c r="M10" s="459">
        <v>1524460</v>
      </c>
      <c r="N10" s="459">
        <v>0</v>
      </c>
      <c r="O10" s="459">
        <v>0</v>
      </c>
      <c r="P10" s="459">
        <v>0</v>
      </c>
      <c r="Q10" s="459">
        <v>0</v>
      </c>
      <c r="R10" s="459">
        <v>0</v>
      </c>
      <c r="S10" s="459">
        <v>0</v>
      </c>
      <c r="T10" s="459">
        <v>0</v>
      </c>
      <c r="U10" s="459">
        <v>0</v>
      </c>
      <c r="V10" s="459">
        <v>0</v>
      </c>
      <c r="W10" s="459" t="s">
        <v>371</v>
      </c>
      <c r="X10" s="463">
        <v>127038</v>
      </c>
      <c r="Y10" s="463" t="s">
        <v>372</v>
      </c>
    </row>
    <row r="11" spans="1:25" ht="24" hidden="1" customHeight="1">
      <c r="A11" s="459" t="s">
        <v>363</v>
      </c>
      <c r="B11" s="459">
        <v>829042743</v>
      </c>
      <c r="C11" s="460"/>
      <c r="D11" s="460"/>
      <c r="E11" s="460"/>
      <c r="F11" s="460"/>
      <c r="G11" s="460"/>
      <c r="H11" s="460"/>
      <c r="I11" s="459"/>
      <c r="J11" s="459"/>
      <c r="K11" s="462"/>
      <c r="L11" s="462"/>
      <c r="M11" s="459">
        <v>14012310</v>
      </c>
      <c r="N11" s="459">
        <v>0</v>
      </c>
      <c r="O11" s="459">
        <v>0</v>
      </c>
      <c r="P11" s="459">
        <v>0</v>
      </c>
      <c r="Q11" s="459">
        <v>0</v>
      </c>
      <c r="R11" s="459">
        <v>0</v>
      </c>
      <c r="S11" s="459">
        <v>0</v>
      </c>
      <c r="T11" s="459">
        <v>0</v>
      </c>
      <c r="U11" s="459">
        <v>0</v>
      </c>
      <c r="V11" s="459">
        <v>0</v>
      </c>
      <c r="W11" s="459" t="s">
        <v>371</v>
      </c>
      <c r="X11" s="463">
        <v>1167692</v>
      </c>
      <c r="Y11" s="463" t="s">
        <v>372</v>
      </c>
    </row>
    <row r="12" spans="1:25" ht="24" hidden="1" customHeight="1">
      <c r="A12" s="459" t="s">
        <v>363</v>
      </c>
      <c r="B12" s="459">
        <v>829042743</v>
      </c>
      <c r="C12" s="460"/>
      <c r="D12" s="460"/>
      <c r="E12" s="460"/>
      <c r="F12" s="460"/>
      <c r="G12" s="460"/>
      <c r="H12" s="460"/>
      <c r="I12" s="459"/>
      <c r="J12" s="459"/>
      <c r="K12" s="462"/>
      <c r="L12" s="462"/>
      <c r="M12" s="459">
        <v>13716420</v>
      </c>
      <c r="N12" s="459">
        <v>0</v>
      </c>
      <c r="O12" s="459">
        <v>0</v>
      </c>
      <c r="P12" s="459">
        <v>0</v>
      </c>
      <c r="Q12" s="459">
        <v>0</v>
      </c>
      <c r="R12" s="459">
        <v>0</v>
      </c>
      <c r="S12" s="459">
        <v>0</v>
      </c>
      <c r="T12" s="459">
        <v>0</v>
      </c>
      <c r="U12" s="459">
        <v>0</v>
      </c>
      <c r="V12" s="459">
        <v>0</v>
      </c>
      <c r="W12" s="459" t="s">
        <v>371</v>
      </c>
      <c r="X12" s="463">
        <v>1143035</v>
      </c>
      <c r="Y12" s="463" t="s">
        <v>372</v>
      </c>
    </row>
    <row r="13" spans="1:25" ht="24" hidden="1" customHeight="1">
      <c r="A13" s="459" t="s">
        <v>363</v>
      </c>
      <c r="B13" s="459">
        <v>829042743</v>
      </c>
      <c r="C13" s="460"/>
      <c r="D13" s="460"/>
      <c r="E13" s="460"/>
      <c r="F13" s="460"/>
      <c r="G13" s="460"/>
      <c r="H13" s="460"/>
      <c r="I13" s="459"/>
      <c r="J13" s="459"/>
      <c r="K13" s="462"/>
      <c r="L13" s="462"/>
      <c r="M13" s="459">
        <v>14025080</v>
      </c>
      <c r="N13" s="459">
        <v>0</v>
      </c>
      <c r="O13" s="459">
        <v>0</v>
      </c>
      <c r="P13" s="459">
        <v>0</v>
      </c>
      <c r="Q13" s="459">
        <v>0</v>
      </c>
      <c r="R13" s="459">
        <v>0</v>
      </c>
      <c r="S13" s="459">
        <v>0</v>
      </c>
      <c r="T13" s="459">
        <v>0</v>
      </c>
      <c r="U13" s="459">
        <v>0</v>
      </c>
      <c r="V13" s="459">
        <v>0</v>
      </c>
      <c r="W13" s="459" t="s">
        <v>371</v>
      </c>
      <c r="X13" s="463">
        <v>1168756</v>
      </c>
      <c r="Y13" s="463" t="s">
        <v>372</v>
      </c>
    </row>
    <row r="14" spans="1:25" ht="24" hidden="1" customHeight="1">
      <c r="A14" s="459" t="s">
        <v>363</v>
      </c>
      <c r="B14" s="459">
        <v>829042743</v>
      </c>
      <c r="C14" s="460"/>
      <c r="D14" s="460"/>
      <c r="E14" s="460"/>
      <c r="F14" s="460"/>
      <c r="G14" s="460"/>
      <c r="H14" s="460"/>
      <c r="I14" s="459"/>
      <c r="J14" s="459"/>
      <c r="K14" s="462"/>
      <c r="L14" s="462"/>
      <c r="M14" s="459">
        <v>13947710</v>
      </c>
      <c r="N14" s="459">
        <v>0</v>
      </c>
      <c r="O14" s="459">
        <v>0</v>
      </c>
      <c r="P14" s="459">
        <v>0</v>
      </c>
      <c r="Q14" s="459">
        <v>0</v>
      </c>
      <c r="R14" s="459">
        <v>0</v>
      </c>
      <c r="S14" s="459">
        <v>0</v>
      </c>
      <c r="T14" s="459">
        <v>0</v>
      </c>
      <c r="U14" s="459">
        <v>0</v>
      </c>
      <c r="V14" s="459">
        <v>0</v>
      </c>
      <c r="W14" s="459" t="s">
        <v>371</v>
      </c>
      <c r="X14" s="463">
        <v>1162309</v>
      </c>
      <c r="Y14" s="463" t="s">
        <v>372</v>
      </c>
    </row>
    <row r="15" spans="1:25" ht="24" hidden="1" customHeight="1">
      <c r="A15" s="459" t="s">
        <v>363</v>
      </c>
      <c r="B15" s="459">
        <v>829042743</v>
      </c>
      <c r="C15" s="460"/>
      <c r="D15" s="460"/>
      <c r="E15" s="460"/>
      <c r="F15" s="460"/>
      <c r="G15" s="460"/>
      <c r="H15" s="460"/>
      <c r="I15" s="459"/>
      <c r="J15" s="459"/>
      <c r="K15" s="462"/>
      <c r="L15" s="462"/>
      <c r="M15" s="459">
        <v>20894650</v>
      </c>
      <c r="N15" s="459">
        <v>0</v>
      </c>
      <c r="O15" s="459">
        <v>0</v>
      </c>
      <c r="P15" s="459">
        <v>0</v>
      </c>
      <c r="Q15" s="459">
        <v>0</v>
      </c>
      <c r="R15" s="459">
        <v>0</v>
      </c>
      <c r="S15" s="459">
        <v>0</v>
      </c>
      <c r="T15" s="459">
        <v>0</v>
      </c>
      <c r="U15" s="459">
        <v>0</v>
      </c>
      <c r="V15" s="459">
        <v>0</v>
      </c>
      <c r="W15" s="459" t="s">
        <v>371</v>
      </c>
      <c r="X15" s="463">
        <v>1741220</v>
      </c>
      <c r="Y15" s="463" t="s">
        <v>372</v>
      </c>
    </row>
    <row r="16" spans="1:25" ht="24" hidden="1" customHeight="1">
      <c r="A16" s="459" t="s">
        <v>363</v>
      </c>
      <c r="B16" s="459">
        <v>829042743</v>
      </c>
      <c r="C16" s="460"/>
      <c r="D16" s="460"/>
      <c r="E16" s="460"/>
      <c r="F16" s="460"/>
      <c r="G16" s="460"/>
      <c r="H16" s="460"/>
      <c r="I16" s="459"/>
      <c r="J16" s="459"/>
      <c r="K16" s="462"/>
      <c r="L16" s="462"/>
      <c r="M16" s="459">
        <v>14160660</v>
      </c>
      <c r="N16" s="459">
        <v>0</v>
      </c>
      <c r="O16" s="459">
        <v>0</v>
      </c>
      <c r="P16" s="459">
        <v>0</v>
      </c>
      <c r="Q16" s="459">
        <v>0</v>
      </c>
      <c r="R16" s="459">
        <v>0</v>
      </c>
      <c r="S16" s="459">
        <v>0</v>
      </c>
      <c r="T16" s="459">
        <v>0</v>
      </c>
      <c r="U16" s="459">
        <v>0</v>
      </c>
      <c r="V16" s="459">
        <v>0</v>
      </c>
      <c r="W16" s="459" t="s">
        <v>371</v>
      </c>
      <c r="X16" s="463">
        <v>1180055</v>
      </c>
      <c r="Y16" s="463" t="s">
        <v>372</v>
      </c>
    </row>
    <row r="17" spans="1:25" ht="24" hidden="1" customHeight="1">
      <c r="A17" s="459" t="s">
        <v>363</v>
      </c>
      <c r="B17" s="459">
        <v>829042743</v>
      </c>
      <c r="C17" s="460"/>
      <c r="D17" s="460"/>
      <c r="E17" s="460"/>
      <c r="F17" s="460"/>
      <c r="G17" s="460"/>
      <c r="H17" s="460"/>
      <c r="I17" s="459"/>
      <c r="J17" s="459"/>
      <c r="K17" s="462"/>
      <c r="L17" s="462"/>
      <c r="M17" s="459">
        <v>14384890</v>
      </c>
      <c r="N17" s="459">
        <v>0</v>
      </c>
      <c r="O17" s="459">
        <v>0</v>
      </c>
      <c r="P17" s="459">
        <v>0</v>
      </c>
      <c r="Q17" s="459">
        <v>0</v>
      </c>
      <c r="R17" s="459">
        <v>0</v>
      </c>
      <c r="S17" s="459">
        <v>0</v>
      </c>
      <c r="T17" s="459">
        <v>0</v>
      </c>
      <c r="U17" s="459">
        <v>0</v>
      </c>
      <c r="V17" s="459">
        <v>0</v>
      </c>
      <c r="W17" s="459" t="s">
        <v>371</v>
      </c>
      <c r="X17" s="463">
        <v>1198740</v>
      </c>
      <c r="Y17" s="463" t="s">
        <v>372</v>
      </c>
    </row>
    <row r="18" spans="1:25" ht="24" hidden="1" customHeight="1">
      <c r="A18" s="459" t="s">
        <v>363</v>
      </c>
      <c r="B18" s="459">
        <v>829042743</v>
      </c>
      <c r="C18" s="460"/>
      <c r="D18" s="460"/>
      <c r="E18" s="460"/>
      <c r="F18" s="460"/>
      <c r="G18" s="460"/>
      <c r="H18" s="460"/>
      <c r="I18" s="459"/>
      <c r="J18" s="459"/>
      <c r="K18" s="462"/>
      <c r="L18" s="462"/>
      <c r="M18" s="459">
        <v>2354680</v>
      </c>
      <c r="N18" s="459">
        <v>0</v>
      </c>
      <c r="O18" s="459">
        <v>0</v>
      </c>
      <c r="P18" s="459">
        <v>0</v>
      </c>
      <c r="Q18" s="459">
        <v>0</v>
      </c>
      <c r="R18" s="459">
        <v>0</v>
      </c>
      <c r="S18" s="459">
        <v>0</v>
      </c>
      <c r="T18" s="459">
        <v>0</v>
      </c>
      <c r="U18" s="459">
        <v>0</v>
      </c>
      <c r="V18" s="459">
        <v>0</v>
      </c>
      <c r="W18" s="459" t="s">
        <v>371</v>
      </c>
      <c r="X18" s="463">
        <v>196223</v>
      </c>
      <c r="Y18" s="463" t="s">
        <v>372</v>
      </c>
    </row>
    <row r="19" spans="1:25" ht="24" hidden="1" customHeight="1">
      <c r="A19" s="459" t="s">
        <v>363</v>
      </c>
      <c r="B19" s="459">
        <v>829042743</v>
      </c>
      <c r="C19" s="460"/>
      <c r="D19" s="460"/>
      <c r="E19" s="460"/>
      <c r="F19" s="460"/>
      <c r="G19" s="460"/>
      <c r="H19" s="460"/>
      <c r="I19" s="459"/>
      <c r="J19" s="459"/>
      <c r="K19" s="462"/>
      <c r="L19" s="462"/>
      <c r="M19" s="459">
        <v>14549340</v>
      </c>
      <c r="N19" s="459">
        <v>0</v>
      </c>
      <c r="O19" s="459">
        <v>0</v>
      </c>
      <c r="P19" s="459">
        <v>0</v>
      </c>
      <c r="Q19" s="459">
        <v>0</v>
      </c>
      <c r="R19" s="459">
        <v>0</v>
      </c>
      <c r="S19" s="459">
        <v>0</v>
      </c>
      <c r="T19" s="459">
        <v>0</v>
      </c>
      <c r="U19" s="459">
        <v>0</v>
      </c>
      <c r="V19" s="459">
        <v>0</v>
      </c>
      <c r="W19" s="459" t="s">
        <v>371</v>
      </c>
      <c r="X19" s="463">
        <v>1212445</v>
      </c>
      <c r="Y19" s="463" t="s">
        <v>372</v>
      </c>
    </row>
    <row r="20" spans="1:25" ht="24" customHeight="1">
      <c r="A20" s="454"/>
      <c r="B20" s="454"/>
      <c r="C20" s="683" t="s">
        <v>374</v>
      </c>
      <c r="D20" s="684"/>
      <c r="E20" s="684"/>
      <c r="F20" s="684"/>
      <c r="G20" s="684"/>
      <c r="H20" s="685"/>
      <c r="I20" s="464"/>
      <c r="J20" s="464"/>
      <c r="K20" s="506">
        <f>SUM(K6:K19)</f>
        <v>5568890</v>
      </c>
      <c r="L20" s="465">
        <f>SUM(L6:L19)</f>
        <v>5568890</v>
      </c>
      <c r="M20" s="454"/>
      <c r="N20" s="454"/>
      <c r="O20" s="454"/>
      <c r="P20" s="454"/>
      <c r="Q20" s="454"/>
      <c r="R20" s="454"/>
      <c r="S20" s="454"/>
      <c r="T20" s="454"/>
      <c r="U20" s="454"/>
      <c r="V20" s="454"/>
      <c r="W20" s="454"/>
    </row>
    <row r="21" spans="1:25" ht="24" hidden="1" customHeight="1">
      <c r="A21" s="454"/>
      <c r="B21" s="454"/>
      <c r="C21" s="460" t="s">
        <v>364</v>
      </c>
      <c r="D21" s="503"/>
      <c r="E21" s="460" t="s">
        <v>412</v>
      </c>
      <c r="F21" s="461" t="s">
        <v>413</v>
      </c>
      <c r="G21" s="503"/>
      <c r="H21" s="460" t="s">
        <v>411</v>
      </c>
      <c r="I21" s="464"/>
      <c r="J21" s="464"/>
      <c r="K21" s="462">
        <v>0</v>
      </c>
      <c r="L21" s="462">
        <v>0</v>
      </c>
      <c r="M21" s="454"/>
      <c r="N21" s="454"/>
      <c r="O21" s="454"/>
      <c r="P21" s="454"/>
      <c r="Q21" s="454"/>
      <c r="R21" s="454"/>
      <c r="S21" s="454"/>
      <c r="T21" s="454"/>
      <c r="U21" s="454"/>
      <c r="V21" s="454"/>
      <c r="W21" s="454"/>
    </row>
    <row r="22" spans="1:25" ht="24" hidden="1" customHeight="1">
      <c r="A22" s="454"/>
      <c r="B22" s="454"/>
      <c r="C22" s="683" t="s">
        <v>414</v>
      </c>
      <c r="D22" s="684"/>
      <c r="E22" s="684"/>
      <c r="F22" s="684"/>
      <c r="G22" s="684"/>
      <c r="H22" s="685"/>
      <c r="I22" s="464"/>
      <c r="J22" s="464"/>
      <c r="K22" s="465">
        <v>0</v>
      </c>
      <c r="L22" s="465">
        <v>0</v>
      </c>
      <c r="M22" s="454"/>
      <c r="N22" s="454"/>
      <c r="O22" s="454"/>
      <c r="P22" s="454"/>
      <c r="Q22" s="454"/>
      <c r="R22" s="454"/>
      <c r="S22" s="454"/>
      <c r="T22" s="454"/>
      <c r="U22" s="454"/>
      <c r="V22" s="454"/>
      <c r="W22" s="454"/>
    </row>
    <row r="23" spans="1:25" ht="24" hidden="1" customHeight="1">
      <c r="A23" s="459" t="s">
        <v>363</v>
      </c>
      <c r="B23" s="466">
        <v>829042743</v>
      </c>
      <c r="C23" s="460"/>
      <c r="D23" s="460"/>
      <c r="E23" s="460"/>
      <c r="F23" s="461"/>
      <c r="G23" s="460"/>
      <c r="H23" s="460"/>
      <c r="I23" s="459"/>
      <c r="J23" s="459"/>
      <c r="K23" s="462"/>
      <c r="L23" s="462"/>
      <c r="M23" s="467">
        <v>14160660</v>
      </c>
      <c r="N23" s="459">
        <v>0</v>
      </c>
      <c r="O23" s="459">
        <v>0</v>
      </c>
      <c r="P23" s="459">
        <v>0</v>
      </c>
      <c r="Q23" s="459">
        <v>0</v>
      </c>
      <c r="R23" s="459">
        <v>0</v>
      </c>
      <c r="S23" s="459">
        <v>0</v>
      </c>
      <c r="T23" s="459">
        <v>0</v>
      </c>
      <c r="U23" s="459">
        <v>0</v>
      </c>
      <c r="V23" s="459">
        <v>0</v>
      </c>
      <c r="W23" s="459" t="s">
        <v>371</v>
      </c>
      <c r="X23" s="463">
        <v>1180055</v>
      </c>
      <c r="Y23" s="463" t="s">
        <v>372</v>
      </c>
    </row>
    <row r="24" spans="1:25" ht="24" hidden="1" customHeight="1">
      <c r="A24" s="459" t="s">
        <v>363</v>
      </c>
      <c r="B24" s="466">
        <v>829042743</v>
      </c>
      <c r="C24" s="460"/>
      <c r="D24" s="460"/>
      <c r="E24" s="460"/>
      <c r="F24" s="461"/>
      <c r="G24" s="460"/>
      <c r="H24" s="460"/>
      <c r="I24" s="459"/>
      <c r="J24" s="459"/>
      <c r="K24" s="462"/>
      <c r="L24" s="462"/>
      <c r="M24" s="467">
        <v>14384890</v>
      </c>
      <c r="N24" s="459">
        <v>0</v>
      </c>
      <c r="O24" s="459">
        <v>0</v>
      </c>
      <c r="P24" s="459">
        <v>0</v>
      </c>
      <c r="Q24" s="459">
        <v>0</v>
      </c>
      <c r="R24" s="459">
        <v>0</v>
      </c>
      <c r="S24" s="459">
        <v>0</v>
      </c>
      <c r="T24" s="459">
        <v>0</v>
      </c>
      <c r="U24" s="459">
        <v>0</v>
      </c>
      <c r="V24" s="459">
        <v>0</v>
      </c>
      <c r="W24" s="459" t="s">
        <v>371</v>
      </c>
      <c r="X24" s="463">
        <v>1198740</v>
      </c>
      <c r="Y24" s="463" t="s">
        <v>372</v>
      </c>
    </row>
    <row r="25" spans="1:25" ht="24" hidden="1" customHeight="1">
      <c r="A25" s="459" t="s">
        <v>363</v>
      </c>
      <c r="B25" s="466">
        <v>829042743</v>
      </c>
      <c r="C25" s="460"/>
      <c r="D25" s="460"/>
      <c r="E25" s="460"/>
      <c r="F25" s="461"/>
      <c r="G25" s="460"/>
      <c r="H25" s="460"/>
      <c r="I25" s="459"/>
      <c r="J25" s="459"/>
      <c r="K25" s="462"/>
      <c r="L25" s="462"/>
      <c r="M25" s="467">
        <v>2354680</v>
      </c>
      <c r="N25" s="459">
        <v>0</v>
      </c>
      <c r="O25" s="459">
        <v>0</v>
      </c>
      <c r="P25" s="459">
        <v>0</v>
      </c>
      <c r="Q25" s="459">
        <v>0</v>
      </c>
      <c r="R25" s="459">
        <v>0</v>
      </c>
      <c r="S25" s="459">
        <v>0</v>
      </c>
      <c r="T25" s="459">
        <v>0</v>
      </c>
      <c r="U25" s="459">
        <v>0</v>
      </c>
      <c r="V25" s="459">
        <v>0</v>
      </c>
      <c r="W25" s="459" t="s">
        <v>371</v>
      </c>
      <c r="X25" s="463">
        <v>196223</v>
      </c>
      <c r="Y25" s="463" t="s">
        <v>372</v>
      </c>
    </row>
    <row r="26" spans="1:25" ht="24" hidden="1" customHeight="1">
      <c r="A26" s="459" t="s">
        <v>363</v>
      </c>
      <c r="B26" s="466">
        <v>829042743</v>
      </c>
      <c r="C26" s="460"/>
      <c r="D26" s="460"/>
      <c r="E26" s="460"/>
      <c r="F26" s="460"/>
      <c r="G26" s="460"/>
      <c r="H26" s="460"/>
      <c r="I26" s="459"/>
      <c r="J26" s="459"/>
      <c r="K26" s="462"/>
      <c r="L26" s="462"/>
      <c r="M26" s="467">
        <v>14549340</v>
      </c>
      <c r="N26" s="459">
        <v>0</v>
      </c>
      <c r="O26" s="459">
        <v>0</v>
      </c>
      <c r="P26" s="459">
        <v>0</v>
      </c>
      <c r="Q26" s="459">
        <v>0</v>
      </c>
      <c r="R26" s="459">
        <v>0</v>
      </c>
      <c r="S26" s="459">
        <v>0</v>
      </c>
      <c r="T26" s="459">
        <v>0</v>
      </c>
      <c r="U26" s="459">
        <v>0</v>
      </c>
      <c r="V26" s="459">
        <v>0</v>
      </c>
      <c r="W26" s="459" t="s">
        <v>371</v>
      </c>
      <c r="X26" s="463">
        <v>1212445</v>
      </c>
      <c r="Y26" s="463" t="s">
        <v>372</v>
      </c>
    </row>
    <row r="27" spans="1:25" ht="24" hidden="1" customHeight="1">
      <c r="A27" s="454"/>
      <c r="B27" s="454"/>
      <c r="C27" s="683" t="s">
        <v>375</v>
      </c>
      <c r="D27" s="684"/>
      <c r="E27" s="684"/>
      <c r="F27" s="684"/>
      <c r="G27" s="684"/>
      <c r="H27" s="685"/>
      <c r="I27" s="464"/>
      <c r="J27" s="464"/>
      <c r="K27" s="465">
        <f>SUM(K23:K26)</f>
        <v>0</v>
      </c>
      <c r="L27" s="465">
        <f>SUM(L23:L26)</f>
        <v>0</v>
      </c>
      <c r="M27" s="468"/>
      <c r="N27" s="468"/>
      <c r="O27" s="468"/>
      <c r="P27" s="468"/>
      <c r="Q27" s="468"/>
      <c r="R27" s="468"/>
      <c r="S27" s="468"/>
      <c r="T27" s="468"/>
      <c r="U27" s="468"/>
      <c r="V27" s="468"/>
      <c r="W27" s="468"/>
      <c r="X27" s="469"/>
      <c r="Y27" s="469"/>
    </row>
    <row r="28" spans="1:25" ht="24" customHeight="1">
      <c r="A28" s="454"/>
      <c r="B28" s="454"/>
      <c r="C28" s="686" t="s">
        <v>479</v>
      </c>
      <c r="D28" s="687"/>
      <c r="E28" s="687"/>
      <c r="F28" s="687"/>
      <c r="G28" s="687"/>
      <c r="H28" s="688"/>
      <c r="I28" s="470"/>
      <c r="J28" s="470"/>
      <c r="K28" s="471">
        <f>K20-K22</f>
        <v>5568890</v>
      </c>
      <c r="L28" s="471">
        <f>L20-L22</f>
        <v>5568890</v>
      </c>
      <c r="M28" s="454"/>
      <c r="N28" s="454"/>
      <c r="O28" s="454"/>
      <c r="P28" s="454"/>
      <c r="Q28" s="454"/>
      <c r="R28" s="454"/>
      <c r="S28" s="454"/>
      <c r="T28" s="454"/>
      <c r="U28" s="454"/>
      <c r="V28" s="454"/>
      <c r="W28" s="454"/>
    </row>
    <row r="29" spans="1:25">
      <c r="K29" s="472"/>
    </row>
  </sheetData>
  <mergeCells count="6">
    <mergeCell ref="C1:Q1"/>
    <mergeCell ref="A4:W4"/>
    <mergeCell ref="C20:H20"/>
    <mergeCell ref="C27:H27"/>
    <mergeCell ref="C28:H28"/>
    <mergeCell ref="C22:H22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Acrobat.pdfxml.1" shapeId="4107" r:id="rId4">
          <objectPr defaultSize="0" autoPict="0" r:id="rId5">
            <anchor moveWithCells="1">
              <from>
                <xdr:col>2</xdr:col>
                <xdr:colOff>66675</xdr:colOff>
                <xdr:row>28</xdr:row>
                <xdr:rowOff>123825</xdr:rowOff>
              </from>
              <to>
                <xdr:col>11</xdr:col>
                <xdr:colOff>1295400</xdr:colOff>
                <xdr:row>66</xdr:row>
                <xdr:rowOff>57150</xdr:rowOff>
              </to>
            </anchor>
          </objectPr>
        </oleObject>
      </mc:Choice>
      <mc:Fallback>
        <oleObject progId="Acrobat.pdfxml.1" shapeId="4107" r:id="rId4"/>
      </mc:Fallback>
    </mc:AlternateContent>
    <mc:AlternateContent xmlns:mc="http://schemas.openxmlformats.org/markup-compatibility/2006">
      <mc:Choice Requires="x14">
        <oleObject progId="Acrobat.pdfxml.1" shapeId="4108" r:id="rId6">
          <objectPr defaultSize="0" autoPict="0" r:id="rId7">
            <anchor moveWithCells="1">
              <from>
                <xdr:col>2</xdr:col>
                <xdr:colOff>85725</xdr:colOff>
                <xdr:row>67</xdr:row>
                <xdr:rowOff>57150</xdr:rowOff>
              </from>
              <to>
                <xdr:col>11</xdr:col>
                <xdr:colOff>1295400</xdr:colOff>
                <xdr:row>120</xdr:row>
                <xdr:rowOff>28575</xdr:rowOff>
              </to>
            </anchor>
          </objectPr>
        </oleObject>
      </mc:Choice>
      <mc:Fallback>
        <oleObject progId="Acrobat.pdfxml.1" shapeId="4108" r:id="rId6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95"/>
  <sheetViews>
    <sheetView view="pageBreakPreview" topLeftCell="A11" zoomScaleNormal="100" zoomScaleSheetLayoutView="100" workbookViewId="0">
      <selection activeCell="E86" sqref="E86"/>
    </sheetView>
  </sheetViews>
  <sheetFormatPr defaultRowHeight="13.5"/>
  <cols>
    <col min="1" max="1" width="5.375" bestFit="1" customWidth="1"/>
    <col min="2" max="2" width="9.625" bestFit="1" customWidth="1"/>
    <col min="3" max="3" width="12.25" bestFit="1" customWidth="1"/>
    <col min="4" max="4" width="14.125" bestFit="1" customWidth="1"/>
    <col min="5" max="5" width="13.625" style="500" customWidth="1"/>
    <col min="6" max="6" width="9.625" bestFit="1" customWidth="1"/>
    <col min="7" max="7" width="31.5" bestFit="1" customWidth="1"/>
    <col min="9" max="9" width="10.875" bestFit="1" customWidth="1"/>
    <col min="10" max="10" width="14" bestFit="1" customWidth="1"/>
    <col min="11" max="11" width="10.875" bestFit="1" customWidth="1"/>
  </cols>
  <sheetData>
    <row r="1" spans="1:9" s="474" customFormat="1" ht="46.5" customHeight="1">
      <c r="A1" s="701" t="s">
        <v>420</v>
      </c>
      <c r="B1" s="702"/>
      <c r="C1" s="702"/>
      <c r="D1" s="702"/>
      <c r="E1" s="702"/>
      <c r="F1" s="702"/>
      <c r="G1" s="702"/>
      <c r="H1" s="473"/>
      <c r="I1" s="473"/>
    </row>
    <row r="2" spans="1:9" s="474" customFormat="1" ht="14.25" thickBot="1">
      <c r="E2" s="475"/>
    </row>
    <row r="3" spans="1:9" s="474" customFormat="1" ht="29.25" customHeight="1" thickBot="1">
      <c r="A3" s="476" t="s">
        <v>376</v>
      </c>
      <c r="B3" s="477" t="s">
        <v>377</v>
      </c>
      <c r="C3" s="477" t="s">
        <v>378</v>
      </c>
      <c r="D3" s="477" t="s">
        <v>379</v>
      </c>
      <c r="E3" s="478" t="s">
        <v>380</v>
      </c>
      <c r="F3" s="477" t="s">
        <v>381</v>
      </c>
      <c r="G3" s="479" t="s">
        <v>382</v>
      </c>
    </row>
    <row r="4" spans="1:9" ht="22.5" customHeight="1" thickTop="1">
      <c r="A4" s="480">
        <v>1</v>
      </c>
      <c r="B4" s="481">
        <v>44945</v>
      </c>
      <c r="C4" s="480" t="s">
        <v>69</v>
      </c>
      <c r="D4" s="480" t="s">
        <v>70</v>
      </c>
      <c r="E4" s="482">
        <v>2600000</v>
      </c>
      <c r="F4" s="480" t="s">
        <v>383</v>
      </c>
      <c r="G4" s="483" t="s">
        <v>384</v>
      </c>
    </row>
    <row r="5" spans="1:9" ht="22.5" customHeight="1">
      <c r="A5" s="480">
        <v>2</v>
      </c>
      <c r="B5" s="481">
        <v>44945</v>
      </c>
      <c r="C5" s="480" t="s">
        <v>69</v>
      </c>
      <c r="D5" s="480" t="s">
        <v>70</v>
      </c>
      <c r="E5" s="482">
        <v>24772000</v>
      </c>
      <c r="F5" s="480" t="s">
        <v>383</v>
      </c>
      <c r="G5" s="483" t="s">
        <v>395</v>
      </c>
    </row>
    <row r="6" spans="1:9" ht="22.5" customHeight="1">
      <c r="A6" s="480">
        <v>3</v>
      </c>
      <c r="B6" s="481">
        <v>44945</v>
      </c>
      <c r="C6" s="480" t="s">
        <v>69</v>
      </c>
      <c r="D6" s="480" t="s">
        <v>70</v>
      </c>
      <c r="E6" s="482">
        <v>135000</v>
      </c>
      <c r="F6" s="480" t="s">
        <v>383</v>
      </c>
      <c r="G6" s="483" t="s">
        <v>480</v>
      </c>
    </row>
    <row r="7" spans="1:9" ht="22.5" customHeight="1">
      <c r="A7" s="480">
        <v>4</v>
      </c>
      <c r="B7" s="481">
        <v>44945</v>
      </c>
      <c r="C7" s="480" t="s">
        <v>69</v>
      </c>
      <c r="D7" s="480" t="s">
        <v>70</v>
      </c>
      <c r="E7" s="482">
        <v>45000</v>
      </c>
      <c r="F7" s="480" t="s">
        <v>383</v>
      </c>
      <c r="G7" s="483" t="s">
        <v>481</v>
      </c>
    </row>
    <row r="8" spans="1:9" ht="22.5" customHeight="1">
      <c r="A8" s="480">
        <v>5</v>
      </c>
      <c r="B8" s="481">
        <v>44945</v>
      </c>
      <c r="C8" s="480" t="s">
        <v>69</v>
      </c>
      <c r="D8" s="480" t="s">
        <v>70</v>
      </c>
      <c r="E8" s="482">
        <v>60000</v>
      </c>
      <c r="F8" s="480" t="s">
        <v>383</v>
      </c>
      <c r="G8" s="483" t="s">
        <v>482</v>
      </c>
    </row>
    <row r="9" spans="1:9" ht="22.5" customHeight="1">
      <c r="A9" s="480">
        <v>6</v>
      </c>
      <c r="B9" s="481">
        <v>44945</v>
      </c>
      <c r="C9" s="480" t="s">
        <v>69</v>
      </c>
      <c r="D9" s="480" t="s">
        <v>70</v>
      </c>
      <c r="E9" s="482">
        <v>36000</v>
      </c>
      <c r="F9" s="480" t="s">
        <v>383</v>
      </c>
      <c r="G9" s="483" t="s">
        <v>483</v>
      </c>
    </row>
    <row r="10" spans="1:9" ht="22.5" customHeight="1">
      <c r="A10" s="480">
        <v>7</v>
      </c>
      <c r="B10" s="481">
        <v>45021</v>
      </c>
      <c r="C10" s="480" t="s">
        <v>69</v>
      </c>
      <c r="D10" s="480" t="s">
        <v>70</v>
      </c>
      <c r="E10" s="482">
        <v>2600000</v>
      </c>
      <c r="F10" s="480" t="s">
        <v>383</v>
      </c>
      <c r="G10" s="483" t="s">
        <v>385</v>
      </c>
    </row>
    <row r="11" spans="1:9" ht="22.5" customHeight="1">
      <c r="A11" s="480">
        <v>8</v>
      </c>
      <c r="B11" s="481">
        <v>45021</v>
      </c>
      <c r="C11" s="480" t="s">
        <v>69</v>
      </c>
      <c r="D11" s="480" t="s">
        <v>70</v>
      </c>
      <c r="E11" s="482">
        <v>11861000</v>
      </c>
      <c r="F11" s="480" t="s">
        <v>383</v>
      </c>
      <c r="G11" s="483" t="s">
        <v>400</v>
      </c>
    </row>
    <row r="12" spans="1:9" ht="22.5" customHeight="1">
      <c r="A12" s="504">
        <v>9</v>
      </c>
      <c r="B12" s="481">
        <v>45023</v>
      </c>
      <c r="C12" s="504" t="s">
        <v>69</v>
      </c>
      <c r="D12" s="504" t="s">
        <v>70</v>
      </c>
      <c r="E12" s="482">
        <v>136500</v>
      </c>
      <c r="F12" s="480" t="s">
        <v>383</v>
      </c>
      <c r="G12" s="483" t="s">
        <v>396</v>
      </c>
    </row>
    <row r="13" spans="1:9" ht="22.5" customHeight="1">
      <c r="A13" s="504">
        <v>10</v>
      </c>
      <c r="B13" s="505">
        <v>45023</v>
      </c>
      <c r="C13" s="504" t="s">
        <v>69</v>
      </c>
      <c r="D13" s="504" t="s">
        <v>70</v>
      </c>
      <c r="E13" s="482">
        <v>45000</v>
      </c>
      <c r="F13" s="480" t="s">
        <v>383</v>
      </c>
      <c r="G13" s="483" t="s">
        <v>397</v>
      </c>
    </row>
    <row r="14" spans="1:9" ht="22.5" customHeight="1">
      <c r="A14" s="504">
        <v>11</v>
      </c>
      <c r="B14" s="481">
        <v>45023</v>
      </c>
      <c r="C14" s="504" t="s">
        <v>69</v>
      </c>
      <c r="D14" s="504" t="s">
        <v>70</v>
      </c>
      <c r="E14" s="482">
        <v>60000</v>
      </c>
      <c r="F14" s="480" t="s">
        <v>383</v>
      </c>
      <c r="G14" s="483" t="s">
        <v>398</v>
      </c>
    </row>
    <row r="15" spans="1:9" ht="22.5" customHeight="1">
      <c r="A15" s="504">
        <v>12</v>
      </c>
      <c r="B15" s="505">
        <v>45023</v>
      </c>
      <c r="C15" s="504" t="s">
        <v>69</v>
      </c>
      <c r="D15" s="504" t="s">
        <v>70</v>
      </c>
      <c r="E15" s="482">
        <v>36000</v>
      </c>
      <c r="F15" s="480" t="s">
        <v>383</v>
      </c>
      <c r="G15" s="483" t="s">
        <v>399</v>
      </c>
    </row>
    <row r="16" spans="1:9" ht="22.5" customHeight="1">
      <c r="A16" s="504">
        <v>13</v>
      </c>
      <c r="B16" s="505">
        <v>45114</v>
      </c>
      <c r="C16" s="504" t="s">
        <v>69</v>
      </c>
      <c r="D16" s="504" t="s">
        <v>70</v>
      </c>
      <c r="E16" s="482">
        <v>2600000</v>
      </c>
      <c r="F16" s="480" t="s">
        <v>383</v>
      </c>
      <c r="G16" s="483" t="s">
        <v>386</v>
      </c>
    </row>
    <row r="17" spans="1:7" ht="22.5" customHeight="1">
      <c r="A17" s="504">
        <v>14</v>
      </c>
      <c r="B17" s="505">
        <v>45114</v>
      </c>
      <c r="C17" s="504" t="s">
        <v>69</v>
      </c>
      <c r="D17" s="504" t="s">
        <v>70</v>
      </c>
      <c r="E17" s="482">
        <v>24182000</v>
      </c>
      <c r="F17" s="480" t="s">
        <v>383</v>
      </c>
      <c r="G17" s="483" t="s">
        <v>401</v>
      </c>
    </row>
    <row r="18" spans="1:7" ht="22.5" customHeight="1">
      <c r="A18" s="504">
        <v>15</v>
      </c>
      <c r="B18" s="505">
        <v>45118</v>
      </c>
      <c r="C18" s="504" t="s">
        <v>69</v>
      </c>
      <c r="D18" s="504" t="s">
        <v>70</v>
      </c>
      <c r="E18" s="482">
        <v>184000</v>
      </c>
      <c r="F18" s="480" t="s">
        <v>383</v>
      </c>
      <c r="G18" s="483" t="s">
        <v>484</v>
      </c>
    </row>
    <row r="19" spans="1:7" ht="22.5" customHeight="1">
      <c r="A19" s="504">
        <v>16</v>
      </c>
      <c r="B19" s="505">
        <v>45118</v>
      </c>
      <c r="C19" s="504" t="s">
        <v>69</v>
      </c>
      <c r="D19" s="504" t="s">
        <v>70</v>
      </c>
      <c r="E19" s="482">
        <v>60000</v>
      </c>
      <c r="F19" s="480" t="s">
        <v>383</v>
      </c>
      <c r="G19" s="483" t="s">
        <v>485</v>
      </c>
    </row>
    <row r="20" spans="1:7" ht="22.5" customHeight="1">
      <c r="A20" s="504">
        <v>17</v>
      </c>
      <c r="B20" s="505">
        <v>45118</v>
      </c>
      <c r="C20" s="504" t="s">
        <v>69</v>
      </c>
      <c r="D20" s="504" t="s">
        <v>70</v>
      </c>
      <c r="E20" s="482">
        <v>80000</v>
      </c>
      <c r="F20" s="480" t="s">
        <v>383</v>
      </c>
      <c r="G20" s="483" t="s">
        <v>486</v>
      </c>
    </row>
    <row r="21" spans="1:7" ht="22.5" customHeight="1">
      <c r="A21" s="504">
        <v>18</v>
      </c>
      <c r="B21" s="505">
        <v>45118</v>
      </c>
      <c r="C21" s="504" t="s">
        <v>69</v>
      </c>
      <c r="D21" s="504" t="s">
        <v>70</v>
      </c>
      <c r="E21" s="482">
        <v>48000</v>
      </c>
      <c r="F21" s="480" t="s">
        <v>383</v>
      </c>
      <c r="G21" s="483" t="s">
        <v>487</v>
      </c>
    </row>
    <row r="22" spans="1:7" ht="22.5" customHeight="1">
      <c r="A22" s="504">
        <v>19</v>
      </c>
      <c r="B22" s="505">
        <v>45205</v>
      </c>
      <c r="C22" s="504" t="s">
        <v>69</v>
      </c>
      <c r="D22" s="504" t="s">
        <v>70</v>
      </c>
      <c r="E22" s="482">
        <v>2600000</v>
      </c>
      <c r="F22" s="480" t="s">
        <v>383</v>
      </c>
      <c r="G22" s="483" t="s">
        <v>402</v>
      </c>
    </row>
    <row r="23" spans="1:7" ht="22.5" customHeight="1">
      <c r="A23" s="504">
        <v>20</v>
      </c>
      <c r="B23" s="505">
        <v>45205</v>
      </c>
      <c r="C23" s="504" t="s">
        <v>69</v>
      </c>
      <c r="D23" s="504" t="s">
        <v>70</v>
      </c>
      <c r="E23" s="482">
        <v>28185000</v>
      </c>
      <c r="F23" s="480" t="s">
        <v>383</v>
      </c>
      <c r="G23" s="483" t="s">
        <v>403</v>
      </c>
    </row>
    <row r="24" spans="1:7" ht="22.5" customHeight="1">
      <c r="A24" s="504">
        <v>21</v>
      </c>
      <c r="B24" s="505">
        <v>45212</v>
      </c>
      <c r="C24" s="504" t="s">
        <v>69</v>
      </c>
      <c r="D24" s="504" t="s">
        <v>70</v>
      </c>
      <c r="E24" s="482">
        <v>184000</v>
      </c>
      <c r="F24" s="480" t="s">
        <v>383</v>
      </c>
      <c r="G24" s="483" t="s">
        <v>489</v>
      </c>
    </row>
    <row r="25" spans="1:7" ht="22.5" customHeight="1">
      <c r="A25" s="504">
        <v>22</v>
      </c>
      <c r="B25" s="505">
        <v>45212</v>
      </c>
      <c r="C25" s="504" t="s">
        <v>69</v>
      </c>
      <c r="D25" s="504" t="s">
        <v>70</v>
      </c>
      <c r="E25" s="482">
        <v>60000</v>
      </c>
      <c r="F25" s="480" t="s">
        <v>383</v>
      </c>
      <c r="G25" s="483" t="s">
        <v>490</v>
      </c>
    </row>
    <row r="26" spans="1:7" ht="22.5" customHeight="1">
      <c r="A26" s="504">
        <v>23</v>
      </c>
      <c r="B26" s="505">
        <v>45212</v>
      </c>
      <c r="C26" s="504" t="s">
        <v>69</v>
      </c>
      <c r="D26" s="504" t="s">
        <v>70</v>
      </c>
      <c r="E26" s="482">
        <v>80000</v>
      </c>
      <c r="F26" s="480" t="s">
        <v>383</v>
      </c>
      <c r="G26" s="483" t="s">
        <v>491</v>
      </c>
    </row>
    <row r="27" spans="1:7" ht="22.5" customHeight="1">
      <c r="A27" s="504">
        <v>24</v>
      </c>
      <c r="B27" s="505">
        <v>45212</v>
      </c>
      <c r="C27" s="504" t="s">
        <v>69</v>
      </c>
      <c r="D27" s="504" t="s">
        <v>70</v>
      </c>
      <c r="E27" s="482">
        <v>48000</v>
      </c>
      <c r="F27" s="480" t="s">
        <v>383</v>
      </c>
      <c r="G27" s="483" t="s">
        <v>492</v>
      </c>
    </row>
    <row r="28" spans="1:7" s="487" customFormat="1" ht="22.5" customHeight="1">
      <c r="A28" s="504">
        <v>25</v>
      </c>
      <c r="B28" s="505">
        <v>45212</v>
      </c>
      <c r="C28" s="504" t="s">
        <v>69</v>
      </c>
      <c r="D28" s="504" t="s">
        <v>70</v>
      </c>
      <c r="E28" s="482">
        <v>160000</v>
      </c>
      <c r="F28" s="480" t="s">
        <v>383</v>
      </c>
      <c r="G28" s="483" t="s">
        <v>493</v>
      </c>
    </row>
    <row r="29" spans="1:7" ht="22.5" customHeight="1">
      <c r="A29" s="698" t="s">
        <v>488</v>
      </c>
      <c r="B29" s="699"/>
      <c r="C29" s="699"/>
      <c r="D29" s="700"/>
      <c r="E29" s="484">
        <f>SUM(E4:E28)</f>
        <v>100857500</v>
      </c>
      <c r="F29" s="480"/>
      <c r="G29" s="483"/>
    </row>
    <row r="30" spans="1:7" ht="22.5" hidden="1" customHeight="1">
      <c r="A30" s="480">
        <v>33</v>
      </c>
      <c r="B30" s="481"/>
      <c r="C30" s="480"/>
      <c r="D30" s="480"/>
      <c r="E30" s="482"/>
      <c r="F30" s="480"/>
      <c r="G30" s="483"/>
    </row>
    <row r="31" spans="1:7" ht="22.5" hidden="1" customHeight="1">
      <c r="A31" s="480">
        <v>34</v>
      </c>
      <c r="B31" s="481"/>
      <c r="C31" s="480"/>
      <c r="D31" s="480"/>
      <c r="E31" s="482"/>
      <c r="F31" s="480"/>
      <c r="G31" s="483"/>
    </row>
    <row r="32" spans="1:7" ht="22.5" hidden="1" customHeight="1">
      <c r="A32" s="480">
        <v>35</v>
      </c>
      <c r="B32" s="481"/>
      <c r="C32" s="480"/>
      <c r="D32" s="480"/>
      <c r="E32" s="482"/>
      <c r="F32" s="480"/>
      <c r="G32" s="483"/>
    </row>
    <row r="33" spans="1:11" ht="22.5" hidden="1" customHeight="1">
      <c r="A33" s="480">
        <v>36</v>
      </c>
      <c r="B33" s="481"/>
      <c r="C33" s="480"/>
      <c r="D33" s="480"/>
      <c r="E33" s="482"/>
      <c r="F33" s="480"/>
      <c r="G33" s="483"/>
    </row>
    <row r="34" spans="1:11" ht="22.5" hidden="1" customHeight="1">
      <c r="A34" s="480">
        <v>33</v>
      </c>
      <c r="B34" s="481"/>
      <c r="C34" s="480"/>
      <c r="D34" s="480"/>
      <c r="E34" s="482"/>
      <c r="F34" s="480"/>
      <c r="G34" s="483"/>
    </row>
    <row r="35" spans="1:11" ht="22.5" hidden="1" customHeight="1">
      <c r="A35" s="480">
        <v>34</v>
      </c>
      <c r="B35" s="481"/>
      <c r="C35" s="480"/>
      <c r="D35" s="480"/>
      <c r="E35" s="482"/>
      <c r="F35" s="480"/>
      <c r="G35" s="483"/>
    </row>
    <row r="36" spans="1:11" ht="22.5" hidden="1" customHeight="1">
      <c r="A36" s="480">
        <v>35</v>
      </c>
      <c r="B36" s="481"/>
      <c r="C36" s="480"/>
      <c r="D36" s="480"/>
      <c r="E36" s="482"/>
      <c r="F36" s="480"/>
      <c r="G36" s="483"/>
    </row>
    <row r="37" spans="1:11" ht="22.5" hidden="1" customHeight="1">
      <c r="A37" s="480">
        <v>36</v>
      </c>
      <c r="B37" s="481"/>
      <c r="C37" s="480"/>
      <c r="D37" s="480"/>
      <c r="E37" s="482"/>
      <c r="F37" s="480"/>
      <c r="G37" s="483"/>
    </row>
    <row r="38" spans="1:11" ht="22.5" hidden="1" customHeight="1">
      <c r="A38" s="480">
        <v>33</v>
      </c>
      <c r="B38" s="481"/>
      <c r="C38" s="480"/>
      <c r="D38" s="480"/>
      <c r="E38" s="482"/>
      <c r="F38" s="480"/>
      <c r="G38" s="483"/>
    </row>
    <row r="39" spans="1:11" ht="22.5" hidden="1" customHeight="1">
      <c r="A39" s="480">
        <v>34</v>
      </c>
      <c r="B39" s="481"/>
      <c r="C39" s="480"/>
      <c r="D39" s="480"/>
      <c r="E39" s="482"/>
      <c r="F39" s="480"/>
      <c r="G39" s="483"/>
    </row>
    <row r="40" spans="1:11" ht="22.5" hidden="1" customHeight="1">
      <c r="A40" s="480">
        <v>35</v>
      </c>
      <c r="B40" s="481"/>
      <c r="C40" s="480"/>
      <c r="D40" s="480"/>
      <c r="E40" s="482"/>
      <c r="F40" s="480"/>
      <c r="G40" s="483"/>
    </row>
    <row r="41" spans="1:11" ht="22.5" hidden="1" customHeight="1">
      <c r="A41" s="480">
        <v>36</v>
      </c>
      <c r="B41" s="481"/>
      <c r="C41" s="480"/>
      <c r="D41" s="480"/>
      <c r="E41" s="482"/>
      <c r="F41" s="480"/>
      <c r="G41" s="483"/>
    </row>
    <row r="42" spans="1:11" s="487" customFormat="1" ht="22.5" customHeight="1">
      <c r="A42" s="689" t="s">
        <v>388</v>
      </c>
      <c r="B42" s="690"/>
      <c r="C42" s="690"/>
      <c r="D42" s="691"/>
      <c r="E42" s="488">
        <f>SUM(E4:E28)</f>
        <v>100857500</v>
      </c>
      <c r="F42" s="489"/>
      <c r="G42" s="490"/>
    </row>
    <row r="43" spans="1:11" ht="22.5" hidden="1" customHeight="1">
      <c r="A43" s="480"/>
      <c r="B43" s="481"/>
      <c r="C43" s="480"/>
      <c r="D43" s="480"/>
      <c r="E43" s="482"/>
      <c r="F43" s="480"/>
      <c r="G43" s="483"/>
      <c r="J43" s="491"/>
      <c r="K43" s="491"/>
    </row>
    <row r="44" spans="1:11" s="487" customFormat="1" ht="22.5" hidden="1" customHeight="1">
      <c r="A44" s="689" t="s">
        <v>389</v>
      </c>
      <c r="B44" s="690"/>
      <c r="C44" s="690"/>
      <c r="D44" s="691"/>
      <c r="E44" s="488">
        <f>SUM(E43)</f>
        <v>0</v>
      </c>
      <c r="F44" s="489"/>
      <c r="G44" s="490"/>
      <c r="J44" s="492"/>
      <c r="K44" s="492"/>
    </row>
    <row r="45" spans="1:11" ht="22.5" hidden="1" customHeight="1">
      <c r="A45" s="480">
        <v>38</v>
      </c>
      <c r="B45" s="481"/>
      <c r="C45" s="480"/>
      <c r="D45" s="480"/>
      <c r="E45" s="482"/>
      <c r="F45" s="480"/>
      <c r="G45" s="483"/>
    </row>
    <row r="46" spans="1:11" ht="22.5" hidden="1" customHeight="1">
      <c r="A46" s="480">
        <v>39</v>
      </c>
      <c r="B46" s="481"/>
      <c r="C46" s="480"/>
      <c r="D46" s="480"/>
      <c r="E46" s="482"/>
      <c r="F46" s="480"/>
      <c r="G46" s="483"/>
    </row>
    <row r="47" spans="1:11" ht="22.5" hidden="1" customHeight="1">
      <c r="A47" s="480">
        <v>40</v>
      </c>
      <c r="B47" s="481"/>
      <c r="C47" s="480"/>
      <c r="D47" s="480"/>
      <c r="E47" s="482"/>
      <c r="F47" s="480"/>
      <c r="G47" s="483"/>
    </row>
    <row r="48" spans="1:11" ht="22.5" hidden="1" customHeight="1">
      <c r="A48" s="480">
        <v>41</v>
      </c>
      <c r="B48" s="481"/>
      <c r="C48" s="480"/>
      <c r="D48" s="480"/>
      <c r="E48" s="482"/>
      <c r="F48" s="480"/>
      <c r="G48" s="483"/>
    </row>
    <row r="49" spans="1:7" ht="22.5" hidden="1" customHeight="1">
      <c r="A49" s="480">
        <v>42</v>
      </c>
      <c r="B49" s="481"/>
      <c r="C49" s="480"/>
      <c r="D49" s="480"/>
      <c r="E49" s="482"/>
      <c r="F49" s="480"/>
      <c r="G49" s="483"/>
    </row>
    <row r="50" spans="1:7" ht="22.5" hidden="1" customHeight="1">
      <c r="A50" s="480">
        <v>43</v>
      </c>
      <c r="B50" s="481"/>
      <c r="C50" s="480"/>
      <c r="D50" s="480"/>
      <c r="E50" s="482"/>
      <c r="F50" s="480"/>
      <c r="G50" s="483"/>
    </row>
    <row r="51" spans="1:7" ht="22.5" hidden="1" customHeight="1">
      <c r="A51" s="480">
        <v>44</v>
      </c>
      <c r="B51" s="481"/>
      <c r="C51" s="480"/>
      <c r="D51" s="480"/>
      <c r="E51" s="482"/>
      <c r="F51" s="480"/>
      <c r="G51" s="483"/>
    </row>
    <row r="52" spans="1:7" ht="22.5" hidden="1" customHeight="1">
      <c r="A52" s="480">
        <v>45</v>
      </c>
      <c r="B52" s="481"/>
      <c r="C52" s="480"/>
      <c r="D52" s="480"/>
      <c r="E52" s="482"/>
      <c r="F52" s="480"/>
      <c r="G52" s="483"/>
    </row>
    <row r="53" spans="1:7" ht="22.5" hidden="1" customHeight="1">
      <c r="A53" s="480">
        <v>46</v>
      </c>
      <c r="B53" s="481"/>
      <c r="C53" s="480"/>
      <c r="D53" s="480"/>
      <c r="E53" s="482"/>
      <c r="F53" s="480"/>
      <c r="G53" s="483"/>
    </row>
    <row r="54" spans="1:7" ht="22.5" hidden="1" customHeight="1">
      <c r="A54" s="480">
        <v>47</v>
      </c>
      <c r="B54" s="481"/>
      <c r="C54" s="480"/>
      <c r="D54" s="480"/>
      <c r="E54" s="482"/>
      <c r="F54" s="480"/>
      <c r="G54" s="483"/>
    </row>
    <row r="55" spans="1:7" ht="22.5" hidden="1" customHeight="1">
      <c r="A55" s="480">
        <v>48</v>
      </c>
      <c r="B55" s="481"/>
      <c r="C55" s="480"/>
      <c r="D55" s="480"/>
      <c r="E55" s="482"/>
      <c r="F55" s="480"/>
      <c r="G55" s="483"/>
    </row>
    <row r="56" spans="1:7" ht="22.5" hidden="1" customHeight="1">
      <c r="A56" s="480">
        <v>49</v>
      </c>
      <c r="B56" s="481"/>
      <c r="C56" s="480"/>
      <c r="D56" s="480"/>
      <c r="E56" s="482"/>
      <c r="F56" s="480"/>
      <c r="G56" s="483"/>
    </row>
    <row r="57" spans="1:7" ht="22.5" hidden="1" customHeight="1">
      <c r="A57" s="480">
        <v>50</v>
      </c>
      <c r="B57" s="481"/>
      <c r="C57" s="480"/>
      <c r="D57" s="480"/>
      <c r="E57" s="482"/>
      <c r="F57" s="480"/>
      <c r="G57" s="483"/>
    </row>
    <row r="58" spans="1:7" ht="22.5" hidden="1" customHeight="1">
      <c r="A58" s="480">
        <v>51</v>
      </c>
      <c r="B58" s="481"/>
      <c r="C58" s="480"/>
      <c r="D58" s="480"/>
      <c r="E58" s="482"/>
      <c r="F58" s="480"/>
      <c r="G58" s="483"/>
    </row>
    <row r="59" spans="1:7" ht="22.5" hidden="1" customHeight="1">
      <c r="A59" s="480">
        <v>52</v>
      </c>
      <c r="B59" s="481"/>
      <c r="C59" s="480"/>
      <c r="D59" s="480"/>
      <c r="E59" s="482"/>
      <c r="F59" s="480"/>
      <c r="G59" s="483"/>
    </row>
    <row r="60" spans="1:7" ht="22.5" hidden="1" customHeight="1">
      <c r="A60" s="480">
        <v>53</v>
      </c>
      <c r="B60" s="481"/>
      <c r="C60" s="480"/>
      <c r="D60" s="480"/>
      <c r="E60" s="482"/>
      <c r="F60" s="480"/>
      <c r="G60" s="483"/>
    </row>
    <row r="61" spans="1:7" ht="22.5" hidden="1" customHeight="1">
      <c r="A61" s="480">
        <v>54</v>
      </c>
      <c r="B61" s="481"/>
      <c r="C61" s="480"/>
      <c r="D61" s="480"/>
      <c r="E61" s="482"/>
      <c r="F61" s="480"/>
      <c r="G61" s="483"/>
    </row>
    <row r="62" spans="1:7" ht="22.5" hidden="1" customHeight="1">
      <c r="A62" s="480">
        <v>55</v>
      </c>
      <c r="B62" s="481"/>
      <c r="C62" s="480"/>
      <c r="D62" s="480"/>
      <c r="E62" s="482"/>
      <c r="F62" s="480"/>
      <c r="G62" s="483"/>
    </row>
    <row r="63" spans="1:7" ht="22.5" hidden="1" customHeight="1">
      <c r="A63" s="480">
        <v>56</v>
      </c>
      <c r="B63" s="481"/>
      <c r="C63" s="480"/>
      <c r="D63" s="480"/>
      <c r="E63" s="482"/>
      <c r="F63" s="480"/>
      <c r="G63" s="483"/>
    </row>
    <row r="64" spans="1:7" ht="22.5" hidden="1" customHeight="1">
      <c r="A64" s="480">
        <v>57</v>
      </c>
      <c r="B64" s="481"/>
      <c r="C64" s="480"/>
      <c r="D64" s="480"/>
      <c r="E64" s="482"/>
      <c r="F64" s="480"/>
      <c r="G64" s="483"/>
    </row>
    <row r="65" spans="1:10" ht="22.5" hidden="1" customHeight="1">
      <c r="A65" s="480">
        <v>58</v>
      </c>
      <c r="B65" s="481"/>
      <c r="C65" s="480"/>
      <c r="D65" s="480"/>
      <c r="E65" s="482"/>
      <c r="F65" s="480"/>
      <c r="G65" s="483"/>
    </row>
    <row r="66" spans="1:10" ht="22.5" hidden="1" customHeight="1">
      <c r="A66" s="480">
        <v>59</v>
      </c>
      <c r="B66" s="481"/>
      <c r="C66" s="480"/>
      <c r="D66" s="480"/>
      <c r="E66" s="482"/>
      <c r="F66" s="480"/>
      <c r="G66" s="483"/>
    </row>
    <row r="67" spans="1:10" ht="22.5" hidden="1" customHeight="1">
      <c r="A67" s="480">
        <v>60</v>
      </c>
      <c r="B67" s="481"/>
      <c r="C67" s="480"/>
      <c r="D67" s="480"/>
      <c r="E67" s="482"/>
      <c r="F67" s="480"/>
      <c r="G67" s="483"/>
    </row>
    <row r="68" spans="1:10" ht="22.5" hidden="1" customHeight="1">
      <c r="A68" s="480">
        <v>61</v>
      </c>
      <c r="B68" s="481"/>
      <c r="C68" s="480"/>
      <c r="D68" s="480"/>
      <c r="E68" s="482"/>
      <c r="F68" s="480"/>
      <c r="G68" s="483"/>
    </row>
    <row r="69" spans="1:10" ht="22.5" hidden="1" customHeight="1">
      <c r="A69" s="480">
        <v>62</v>
      </c>
      <c r="B69" s="481"/>
      <c r="C69" s="480"/>
      <c r="D69" s="480"/>
      <c r="E69" s="482"/>
      <c r="F69" s="480"/>
      <c r="G69" s="483"/>
    </row>
    <row r="70" spans="1:10" ht="22.5" hidden="1" customHeight="1">
      <c r="A70" s="480">
        <v>63</v>
      </c>
      <c r="B70" s="481"/>
      <c r="C70" s="480"/>
      <c r="D70" s="480"/>
      <c r="E70" s="482"/>
      <c r="F70" s="480"/>
      <c r="G70" s="483"/>
    </row>
    <row r="71" spans="1:10" ht="22.5" hidden="1" customHeight="1">
      <c r="A71" s="480">
        <v>64</v>
      </c>
      <c r="B71" s="481"/>
      <c r="C71" s="480"/>
      <c r="D71" s="480"/>
      <c r="E71" s="482"/>
      <c r="F71" s="480"/>
      <c r="G71" s="483"/>
    </row>
    <row r="72" spans="1:10" ht="22.5" hidden="1" customHeight="1">
      <c r="A72" s="480">
        <v>65</v>
      </c>
      <c r="B72" s="481"/>
      <c r="C72" s="480"/>
      <c r="D72" s="480"/>
      <c r="E72" s="482"/>
      <c r="F72" s="480"/>
      <c r="G72" s="483"/>
    </row>
    <row r="73" spans="1:10" ht="22.5" hidden="1" customHeight="1">
      <c r="A73" s="480">
        <v>66</v>
      </c>
      <c r="B73" s="481"/>
      <c r="C73" s="480"/>
      <c r="D73" s="480"/>
      <c r="E73" s="482"/>
      <c r="F73" s="480"/>
      <c r="G73" s="483"/>
    </row>
    <row r="74" spans="1:10" ht="22.5" hidden="1" customHeight="1">
      <c r="A74" s="480">
        <v>67</v>
      </c>
      <c r="B74" s="481"/>
      <c r="C74" s="480"/>
      <c r="D74" s="480"/>
      <c r="E74" s="482"/>
      <c r="F74" s="480"/>
      <c r="G74" s="483"/>
    </row>
    <row r="75" spans="1:10" ht="22.5" hidden="1" customHeight="1">
      <c r="A75" s="480">
        <v>68</v>
      </c>
      <c r="B75" s="481"/>
      <c r="C75" s="480"/>
      <c r="D75" s="480"/>
      <c r="E75" s="482"/>
      <c r="F75" s="480"/>
      <c r="G75" s="483"/>
    </row>
    <row r="76" spans="1:10" ht="22.5" hidden="1" customHeight="1">
      <c r="A76" s="480">
        <v>69</v>
      </c>
      <c r="B76" s="481"/>
      <c r="C76" s="480"/>
      <c r="D76" s="480"/>
      <c r="E76" s="482"/>
      <c r="F76" s="480"/>
      <c r="G76" s="483"/>
    </row>
    <row r="77" spans="1:10" ht="22.5" hidden="1" customHeight="1">
      <c r="A77" s="480">
        <v>70</v>
      </c>
      <c r="B77" s="481"/>
      <c r="C77" s="480"/>
      <c r="D77" s="480"/>
      <c r="E77" s="482"/>
      <c r="F77" s="480"/>
      <c r="G77" s="483"/>
    </row>
    <row r="78" spans="1:10" s="487" customFormat="1" ht="22.5" hidden="1" customHeight="1">
      <c r="A78" s="695" t="s">
        <v>390</v>
      </c>
      <c r="B78" s="696"/>
      <c r="C78" s="696"/>
      <c r="D78" s="697"/>
      <c r="E78" s="493">
        <f>SUM(E45:E77)</f>
        <v>0</v>
      </c>
      <c r="F78" s="494"/>
      <c r="G78" s="495"/>
    </row>
    <row r="79" spans="1:10" ht="22.5" hidden="1" customHeight="1">
      <c r="A79" s="480">
        <v>71</v>
      </c>
      <c r="B79" s="481"/>
      <c r="C79" s="480"/>
      <c r="D79" s="480"/>
      <c r="E79" s="482"/>
      <c r="F79" s="480"/>
      <c r="G79" s="483"/>
    </row>
    <row r="80" spans="1:10" ht="22.5" hidden="1" customHeight="1">
      <c r="A80" s="480">
        <v>72</v>
      </c>
      <c r="B80" s="481"/>
      <c r="C80" s="480"/>
      <c r="D80" s="480"/>
      <c r="E80" s="482"/>
      <c r="F80" s="480"/>
      <c r="G80" s="483"/>
      <c r="J80" s="491"/>
    </row>
    <row r="81" spans="1:10" s="487" customFormat="1" ht="22.5" hidden="1" customHeight="1">
      <c r="A81" s="695" t="s">
        <v>391</v>
      </c>
      <c r="B81" s="696"/>
      <c r="C81" s="696"/>
      <c r="D81" s="697"/>
      <c r="E81" s="493">
        <f>SUM(E79:E80)</f>
        <v>0</v>
      </c>
      <c r="F81" s="494"/>
      <c r="G81" s="495"/>
      <c r="J81" s="492"/>
    </row>
    <row r="82" spans="1:10" s="487" customFormat="1" ht="22.5" hidden="1" customHeight="1">
      <c r="A82" s="689" t="s">
        <v>392</v>
      </c>
      <c r="B82" s="690"/>
      <c r="C82" s="690"/>
      <c r="D82" s="691"/>
      <c r="E82" s="488">
        <f>SUM(E81,E78)</f>
        <v>0</v>
      </c>
      <c r="F82" s="489"/>
      <c r="G82" s="490"/>
      <c r="J82" s="492"/>
    </row>
    <row r="83" spans="1:10" ht="22.5" customHeight="1">
      <c r="A83" s="480">
        <v>25</v>
      </c>
      <c r="B83" s="481">
        <v>45011</v>
      </c>
      <c r="C83" s="480" t="s">
        <v>83</v>
      </c>
      <c r="D83" s="480" t="s">
        <v>85</v>
      </c>
      <c r="E83" s="482">
        <v>5490</v>
      </c>
      <c r="F83" s="480" t="s">
        <v>383</v>
      </c>
      <c r="G83" s="483" t="s">
        <v>494</v>
      </c>
    </row>
    <row r="84" spans="1:10" ht="22.5" customHeight="1">
      <c r="A84" s="480">
        <v>26</v>
      </c>
      <c r="B84" s="481">
        <v>45102</v>
      </c>
      <c r="C84" s="480" t="s">
        <v>83</v>
      </c>
      <c r="D84" s="480" t="s">
        <v>85</v>
      </c>
      <c r="E84" s="482">
        <v>6350</v>
      </c>
      <c r="F84" s="480" t="s">
        <v>409</v>
      </c>
      <c r="G84" s="483" t="s">
        <v>495</v>
      </c>
    </row>
    <row r="85" spans="1:10" ht="22.5" customHeight="1">
      <c r="A85" s="480">
        <v>28</v>
      </c>
      <c r="B85" s="481">
        <v>45193</v>
      </c>
      <c r="C85" s="480" t="s">
        <v>83</v>
      </c>
      <c r="D85" s="480" t="s">
        <v>85</v>
      </c>
      <c r="E85" s="482">
        <v>5680</v>
      </c>
      <c r="F85" s="480" t="s">
        <v>383</v>
      </c>
      <c r="G85" s="483" t="s">
        <v>495</v>
      </c>
    </row>
    <row r="86" spans="1:10" ht="22.5" customHeight="1">
      <c r="A86" s="480">
        <v>29</v>
      </c>
      <c r="B86" s="481">
        <v>45284</v>
      </c>
      <c r="C86" s="480" t="s">
        <v>83</v>
      </c>
      <c r="D86" s="480" t="s">
        <v>85</v>
      </c>
      <c r="E86" s="482">
        <v>6850</v>
      </c>
      <c r="F86" s="480" t="s">
        <v>383</v>
      </c>
      <c r="G86" s="483" t="s">
        <v>495</v>
      </c>
    </row>
    <row r="87" spans="1:10" ht="22.5" customHeight="1">
      <c r="A87" s="480">
        <v>30</v>
      </c>
      <c r="B87" s="481">
        <v>45102</v>
      </c>
      <c r="C87" s="480" t="s">
        <v>83</v>
      </c>
      <c r="D87" s="480" t="s">
        <v>85</v>
      </c>
      <c r="E87" s="482">
        <v>10</v>
      </c>
      <c r="F87" s="480" t="s">
        <v>383</v>
      </c>
      <c r="G87" s="483" t="s">
        <v>496</v>
      </c>
    </row>
    <row r="88" spans="1:10" ht="22.5" customHeight="1">
      <c r="A88" s="480">
        <v>27</v>
      </c>
      <c r="B88" s="481">
        <v>45284</v>
      </c>
      <c r="C88" s="480" t="s">
        <v>83</v>
      </c>
      <c r="D88" s="480" t="s">
        <v>85</v>
      </c>
      <c r="E88" s="482">
        <v>10</v>
      </c>
      <c r="F88" s="480" t="s">
        <v>410</v>
      </c>
      <c r="G88" s="483" t="s">
        <v>497</v>
      </c>
    </row>
    <row r="89" spans="1:10" ht="22.5" hidden="1" customHeight="1">
      <c r="A89" s="480"/>
      <c r="B89" s="481"/>
      <c r="C89" s="480"/>
      <c r="D89" s="480"/>
      <c r="E89" s="482"/>
      <c r="F89" s="480"/>
      <c r="G89" s="483"/>
    </row>
    <row r="90" spans="1:10" s="487" customFormat="1" ht="22.5" hidden="1" customHeight="1">
      <c r="A90" s="698" t="s">
        <v>387</v>
      </c>
      <c r="B90" s="699"/>
      <c r="C90" s="699"/>
      <c r="D90" s="700"/>
      <c r="E90" s="484">
        <f>SUM(E83:E89)</f>
        <v>24390</v>
      </c>
      <c r="F90" s="485"/>
      <c r="G90" s="486"/>
    </row>
    <row r="91" spans="1:10" s="487" customFormat="1" ht="17.25" customHeight="1">
      <c r="A91" s="689" t="s">
        <v>393</v>
      </c>
      <c r="B91" s="690"/>
      <c r="C91" s="690"/>
      <c r="D91" s="691"/>
      <c r="E91" s="488">
        <f>SUM(E83:E89)</f>
        <v>24390</v>
      </c>
      <c r="F91" s="489"/>
      <c r="G91" s="490"/>
    </row>
    <row r="92" spans="1:10" s="487" customFormat="1" ht="27.75" customHeight="1">
      <c r="A92" s="692" t="s">
        <v>394</v>
      </c>
      <c r="B92" s="693"/>
      <c r="C92" s="693"/>
      <c r="D92" s="694"/>
      <c r="E92" s="496">
        <f>SUM(E91,E42)</f>
        <v>100881890</v>
      </c>
      <c r="F92" s="497"/>
      <c r="G92" s="497"/>
    </row>
    <row r="94" spans="1:10">
      <c r="E94" s="498"/>
    </row>
    <row r="95" spans="1:10">
      <c r="E95" s="499"/>
    </row>
  </sheetData>
  <mergeCells count="10">
    <mergeCell ref="A42:D42"/>
    <mergeCell ref="A44:D44"/>
    <mergeCell ref="A78:D78"/>
    <mergeCell ref="A1:G1"/>
    <mergeCell ref="A29:D29"/>
    <mergeCell ref="A91:D91"/>
    <mergeCell ref="A92:D92"/>
    <mergeCell ref="A81:D81"/>
    <mergeCell ref="A82:D82"/>
    <mergeCell ref="A90:D90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S51"/>
  <sheetViews>
    <sheetView zoomScaleNormal="100" workbookViewId="0">
      <selection activeCell="J25" sqref="J25"/>
    </sheetView>
  </sheetViews>
  <sheetFormatPr defaultRowHeight="13.5"/>
  <cols>
    <col min="7" max="7" width="9" customWidth="1"/>
    <col min="12" max="12" width="10.625" customWidth="1"/>
    <col min="15" max="17" width="10.625" customWidth="1"/>
    <col min="18" max="18" width="14.125" customWidth="1"/>
    <col min="19" max="19" width="15.25" customWidth="1"/>
  </cols>
  <sheetData>
    <row r="1" spans="1:19" ht="17.25">
      <c r="A1" s="668" t="s">
        <v>59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  <c r="P1" s="668"/>
      <c r="Q1" s="668"/>
      <c r="R1" s="668"/>
      <c r="S1" s="668"/>
    </row>
    <row r="2" spans="1:19" ht="20.25" customHeight="1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</row>
    <row r="3" spans="1:19" ht="20.25" customHeight="1">
      <c r="A3" s="669" t="s">
        <v>26</v>
      </c>
      <c r="B3" s="669" t="s">
        <v>27</v>
      </c>
      <c r="C3" s="669" t="s">
        <v>51</v>
      </c>
      <c r="D3" s="669" t="s">
        <v>28</v>
      </c>
      <c r="E3" s="663" t="s">
        <v>53</v>
      </c>
      <c r="F3" s="665" t="s">
        <v>41</v>
      </c>
      <c r="G3" s="666"/>
      <c r="H3" s="666"/>
      <c r="I3" s="666"/>
      <c r="J3" s="666"/>
      <c r="K3" s="667"/>
      <c r="L3" s="653" t="s">
        <v>36</v>
      </c>
      <c r="M3" s="653" t="s">
        <v>37</v>
      </c>
      <c r="N3" s="653" t="s">
        <v>49</v>
      </c>
      <c r="O3" s="663" t="s">
        <v>50</v>
      </c>
      <c r="P3" s="665" t="s">
        <v>46</v>
      </c>
      <c r="Q3" s="666"/>
      <c r="R3" s="667"/>
      <c r="S3" s="663" t="s">
        <v>29</v>
      </c>
    </row>
    <row r="4" spans="1:19" ht="30" customHeight="1">
      <c r="A4" s="670"/>
      <c r="B4" s="670"/>
      <c r="C4" s="670"/>
      <c r="D4" s="670"/>
      <c r="E4" s="664"/>
      <c r="F4" s="77" t="s">
        <v>44</v>
      </c>
      <c r="G4" s="77" t="s">
        <v>43</v>
      </c>
      <c r="H4" s="77" t="s">
        <v>44</v>
      </c>
      <c r="I4" s="77" t="s">
        <v>43</v>
      </c>
      <c r="J4" s="78" t="s">
        <v>43</v>
      </c>
      <c r="K4" s="77" t="s">
        <v>42</v>
      </c>
      <c r="L4" s="654"/>
      <c r="M4" s="654"/>
      <c r="N4" s="654"/>
      <c r="O4" s="664"/>
      <c r="P4" s="107" t="s">
        <v>47</v>
      </c>
      <c r="Q4" s="107" t="s">
        <v>47</v>
      </c>
      <c r="R4" s="103" t="s">
        <v>48</v>
      </c>
      <c r="S4" s="664"/>
    </row>
    <row r="5" spans="1:19" ht="24" customHeight="1">
      <c r="A5" s="655">
        <v>1</v>
      </c>
      <c r="B5" s="655"/>
      <c r="C5" s="655"/>
      <c r="D5" s="80"/>
      <c r="E5" s="81"/>
      <c r="F5" s="81"/>
      <c r="G5" s="82"/>
      <c r="H5" s="83"/>
      <c r="I5" s="83"/>
      <c r="J5" s="83"/>
      <c r="K5" s="83"/>
      <c r="L5" s="83"/>
      <c r="M5" s="83"/>
      <c r="N5" s="83"/>
      <c r="O5" s="657"/>
      <c r="P5" s="703"/>
      <c r="Q5" s="703"/>
      <c r="R5" s="703"/>
      <c r="S5" s="655"/>
    </row>
    <row r="6" spans="1:19" ht="24" customHeight="1">
      <c r="A6" s="656"/>
      <c r="B6" s="656"/>
      <c r="C6" s="656"/>
      <c r="D6" s="80"/>
      <c r="E6" s="81"/>
      <c r="F6" s="81"/>
      <c r="G6" s="82"/>
      <c r="H6" s="83"/>
      <c r="I6" s="83"/>
      <c r="J6" s="83"/>
      <c r="K6" s="83"/>
      <c r="L6" s="83"/>
      <c r="M6" s="83"/>
      <c r="N6" s="83"/>
      <c r="O6" s="658"/>
      <c r="P6" s="704"/>
      <c r="Q6" s="704"/>
      <c r="R6" s="704"/>
      <c r="S6" s="656"/>
    </row>
    <row r="7" spans="1:19" ht="24" customHeight="1">
      <c r="A7" s="655">
        <v>2</v>
      </c>
      <c r="B7" s="655"/>
      <c r="C7" s="655"/>
      <c r="D7" s="80"/>
      <c r="E7" s="81"/>
      <c r="F7" s="81"/>
      <c r="G7" s="82"/>
      <c r="H7" s="83"/>
      <c r="I7" s="83"/>
      <c r="J7" s="83"/>
      <c r="K7" s="83"/>
      <c r="L7" s="83"/>
      <c r="M7" s="83"/>
      <c r="N7" s="83"/>
      <c r="O7" s="657"/>
      <c r="P7" s="105"/>
      <c r="Q7" s="105"/>
      <c r="R7" s="105"/>
      <c r="S7" s="655"/>
    </row>
    <row r="8" spans="1:19" ht="24" customHeight="1">
      <c r="A8" s="656"/>
      <c r="B8" s="656"/>
      <c r="C8" s="656"/>
      <c r="D8" s="80"/>
      <c r="E8" s="81"/>
      <c r="F8" s="81"/>
      <c r="G8" s="82"/>
      <c r="H8" s="83"/>
      <c r="I8" s="83"/>
      <c r="J8" s="83"/>
      <c r="K8" s="83"/>
      <c r="L8" s="83"/>
      <c r="M8" s="83"/>
      <c r="N8" s="83"/>
      <c r="O8" s="658"/>
      <c r="P8" s="106"/>
      <c r="Q8" s="106"/>
      <c r="R8" s="106"/>
      <c r="S8" s="656"/>
    </row>
    <row r="9" spans="1:19" ht="24" customHeight="1">
      <c r="A9" s="655">
        <v>3</v>
      </c>
      <c r="B9" s="655"/>
      <c r="C9" s="655"/>
      <c r="D9" s="80"/>
      <c r="E9" s="81"/>
      <c r="F9" s="81"/>
      <c r="G9" s="82"/>
      <c r="H9" s="83"/>
      <c r="I9" s="83"/>
      <c r="J9" s="83"/>
      <c r="K9" s="83"/>
      <c r="L9" s="83"/>
      <c r="M9" s="83"/>
      <c r="N9" s="83"/>
      <c r="O9" s="657"/>
      <c r="P9" s="105"/>
      <c r="Q9" s="105"/>
      <c r="R9" s="105"/>
      <c r="S9" s="655"/>
    </row>
    <row r="10" spans="1:19" ht="24" customHeight="1">
      <c r="A10" s="656"/>
      <c r="B10" s="656"/>
      <c r="C10" s="656"/>
      <c r="D10" s="80"/>
      <c r="E10" s="81"/>
      <c r="F10" s="81"/>
      <c r="G10" s="82"/>
      <c r="H10" s="83"/>
      <c r="I10" s="83"/>
      <c r="J10" s="83"/>
      <c r="K10" s="83"/>
      <c r="L10" s="83"/>
      <c r="M10" s="83"/>
      <c r="N10" s="83"/>
      <c r="O10" s="658"/>
      <c r="P10" s="106"/>
      <c r="Q10" s="106"/>
      <c r="R10" s="106"/>
      <c r="S10" s="656"/>
    </row>
    <row r="11" spans="1:19" ht="24" customHeight="1">
      <c r="A11" s="655">
        <v>4</v>
      </c>
      <c r="B11" s="655"/>
      <c r="C11" s="655"/>
      <c r="D11" s="80"/>
      <c r="E11" s="81"/>
      <c r="F11" s="81"/>
      <c r="G11" s="82"/>
      <c r="H11" s="83"/>
      <c r="I11" s="83"/>
      <c r="J11" s="83"/>
      <c r="K11" s="83"/>
      <c r="L11" s="83"/>
      <c r="M11" s="83"/>
      <c r="N11" s="83"/>
      <c r="O11" s="657"/>
      <c r="P11" s="105"/>
      <c r="Q11" s="105"/>
      <c r="R11" s="105"/>
      <c r="S11" s="655"/>
    </row>
    <row r="12" spans="1:19" ht="24" customHeight="1">
      <c r="A12" s="656"/>
      <c r="B12" s="656"/>
      <c r="C12" s="656"/>
      <c r="D12" s="80"/>
      <c r="E12" s="81"/>
      <c r="F12" s="81"/>
      <c r="G12" s="82"/>
      <c r="H12" s="83"/>
      <c r="I12" s="83"/>
      <c r="J12" s="83"/>
      <c r="K12" s="83"/>
      <c r="L12" s="83"/>
      <c r="M12" s="83"/>
      <c r="N12" s="83"/>
      <c r="O12" s="658"/>
      <c r="P12" s="106"/>
      <c r="Q12" s="106"/>
      <c r="R12" s="106"/>
      <c r="S12" s="656"/>
    </row>
    <row r="13" spans="1:19" ht="24" customHeight="1">
      <c r="A13" s="655">
        <v>5</v>
      </c>
      <c r="B13" s="655"/>
      <c r="C13" s="655"/>
      <c r="D13" s="80"/>
      <c r="E13" s="81"/>
      <c r="F13" s="81"/>
      <c r="G13" s="82"/>
      <c r="H13" s="83"/>
      <c r="I13" s="83"/>
      <c r="J13" s="83"/>
      <c r="K13" s="83"/>
      <c r="L13" s="83"/>
      <c r="M13" s="83"/>
      <c r="N13" s="83"/>
      <c r="O13" s="657"/>
      <c r="P13" s="105"/>
      <c r="Q13" s="105"/>
      <c r="R13" s="105"/>
      <c r="S13" s="655"/>
    </row>
    <row r="14" spans="1:19" ht="24" customHeight="1">
      <c r="A14" s="656"/>
      <c r="B14" s="656"/>
      <c r="C14" s="656"/>
      <c r="D14" s="80"/>
      <c r="E14" s="81"/>
      <c r="F14" s="81"/>
      <c r="G14" s="82"/>
      <c r="H14" s="83"/>
      <c r="I14" s="83"/>
      <c r="J14" s="83"/>
      <c r="K14" s="83"/>
      <c r="L14" s="83"/>
      <c r="M14" s="83"/>
      <c r="N14" s="83"/>
      <c r="O14" s="658"/>
      <c r="P14" s="106"/>
      <c r="Q14" s="106"/>
      <c r="R14" s="106"/>
      <c r="S14" s="656"/>
    </row>
    <row r="15" spans="1:19" ht="24" customHeight="1">
      <c r="A15" s="655">
        <v>6</v>
      </c>
      <c r="B15" s="655"/>
      <c r="C15" s="655"/>
      <c r="D15" s="85"/>
      <c r="E15" s="81"/>
      <c r="F15" s="81"/>
      <c r="G15" s="82"/>
      <c r="H15" s="83"/>
      <c r="I15" s="83"/>
      <c r="J15" s="83"/>
      <c r="K15" s="83"/>
      <c r="L15" s="83"/>
      <c r="M15" s="83"/>
      <c r="N15" s="83"/>
      <c r="O15" s="657"/>
      <c r="P15" s="105"/>
      <c r="Q15" s="105"/>
      <c r="R15" s="105"/>
      <c r="S15" s="655" t="s">
        <v>33</v>
      </c>
    </row>
    <row r="16" spans="1:19" ht="24" customHeight="1">
      <c r="A16" s="656"/>
      <c r="B16" s="656"/>
      <c r="C16" s="656"/>
      <c r="D16" s="85"/>
      <c r="E16" s="81"/>
      <c r="F16" s="81"/>
      <c r="G16" s="82"/>
      <c r="H16" s="83"/>
      <c r="I16" s="83"/>
      <c r="J16" s="83"/>
      <c r="K16" s="83"/>
      <c r="L16" s="83"/>
      <c r="M16" s="83"/>
      <c r="N16" s="83"/>
      <c r="O16" s="658"/>
      <c r="P16" s="106"/>
      <c r="Q16" s="106"/>
      <c r="R16" s="106"/>
      <c r="S16" s="656"/>
    </row>
    <row r="17" spans="1:19" ht="24" customHeight="1">
      <c r="A17" s="655">
        <v>7</v>
      </c>
      <c r="B17" s="655"/>
      <c r="C17" s="655"/>
      <c r="D17" s="85"/>
      <c r="E17" s="81"/>
      <c r="F17" s="81"/>
      <c r="G17" s="82"/>
      <c r="H17" s="83"/>
      <c r="I17" s="83"/>
      <c r="J17" s="83"/>
      <c r="K17" s="83"/>
      <c r="L17" s="83"/>
      <c r="M17" s="83"/>
      <c r="N17" s="83"/>
      <c r="O17" s="657"/>
      <c r="P17" s="105"/>
      <c r="Q17" s="105"/>
      <c r="R17" s="105"/>
      <c r="S17" s="655"/>
    </row>
    <row r="18" spans="1:19" ht="24" customHeight="1">
      <c r="A18" s="656"/>
      <c r="B18" s="656"/>
      <c r="C18" s="656"/>
      <c r="D18" s="85"/>
      <c r="E18" s="81"/>
      <c r="F18" s="81"/>
      <c r="G18" s="82"/>
      <c r="H18" s="83"/>
      <c r="I18" s="83"/>
      <c r="J18" s="83"/>
      <c r="K18" s="83"/>
      <c r="L18" s="83"/>
      <c r="M18" s="83"/>
      <c r="N18" s="83"/>
      <c r="O18" s="658"/>
      <c r="P18" s="106"/>
      <c r="Q18" s="106"/>
      <c r="R18" s="106"/>
      <c r="S18" s="656"/>
    </row>
    <row r="19" spans="1:19" ht="24" customHeight="1">
      <c r="A19" s="655">
        <v>8</v>
      </c>
      <c r="B19" s="655"/>
      <c r="C19" s="655"/>
      <c r="D19" s="85"/>
      <c r="E19" s="81"/>
      <c r="F19" s="81"/>
      <c r="G19" s="82"/>
      <c r="H19" s="83"/>
      <c r="I19" s="83"/>
      <c r="J19" s="83"/>
      <c r="K19" s="83"/>
      <c r="L19" s="83"/>
      <c r="M19" s="83"/>
      <c r="N19" s="83"/>
      <c r="O19" s="657"/>
      <c r="P19" s="105"/>
      <c r="Q19" s="105"/>
      <c r="R19" s="105"/>
      <c r="S19" s="655" t="s">
        <v>33</v>
      </c>
    </row>
    <row r="20" spans="1:19" ht="24" customHeight="1">
      <c r="A20" s="656"/>
      <c r="B20" s="656"/>
      <c r="C20" s="656"/>
      <c r="D20" s="85"/>
      <c r="E20" s="81"/>
      <c r="F20" s="81"/>
      <c r="G20" s="82"/>
      <c r="H20" s="83"/>
      <c r="I20" s="83"/>
      <c r="J20" s="83"/>
      <c r="K20" s="83"/>
      <c r="L20" s="83"/>
      <c r="M20" s="83"/>
      <c r="N20" s="83"/>
      <c r="O20" s="658"/>
      <c r="P20" s="106"/>
      <c r="Q20" s="106"/>
      <c r="R20" s="106"/>
      <c r="S20" s="656"/>
    </row>
    <row r="21" spans="1:19" ht="24" customHeight="1">
      <c r="A21" s="655">
        <v>9</v>
      </c>
      <c r="B21" s="655"/>
      <c r="C21" s="655"/>
      <c r="D21" s="85"/>
      <c r="E21" s="81"/>
      <c r="F21" s="81"/>
      <c r="G21" s="82"/>
      <c r="H21" s="83"/>
      <c r="I21" s="83"/>
      <c r="J21" s="83"/>
      <c r="K21" s="83"/>
      <c r="L21" s="83"/>
      <c r="M21" s="83"/>
      <c r="N21" s="83"/>
      <c r="O21" s="657"/>
      <c r="P21" s="105"/>
      <c r="Q21" s="105"/>
      <c r="R21" s="105"/>
      <c r="S21" s="655"/>
    </row>
    <row r="22" spans="1:19" ht="24" customHeight="1">
      <c r="A22" s="656"/>
      <c r="B22" s="656"/>
      <c r="C22" s="656"/>
      <c r="D22" s="85"/>
      <c r="E22" s="81"/>
      <c r="F22" s="81"/>
      <c r="G22" s="82"/>
      <c r="H22" s="83"/>
      <c r="I22" s="83"/>
      <c r="J22" s="83"/>
      <c r="K22" s="83"/>
      <c r="L22" s="83"/>
      <c r="M22" s="83"/>
      <c r="N22" s="83"/>
      <c r="O22" s="658"/>
      <c r="P22" s="106"/>
      <c r="Q22" s="106"/>
      <c r="R22" s="106"/>
      <c r="S22" s="656"/>
    </row>
    <row r="23" spans="1:19" ht="24" customHeight="1">
      <c r="A23" s="655">
        <v>10</v>
      </c>
      <c r="B23" s="655"/>
      <c r="C23" s="655"/>
      <c r="D23" s="85"/>
      <c r="E23" s="81"/>
      <c r="F23" s="81"/>
      <c r="G23" s="82"/>
      <c r="H23" s="83"/>
      <c r="I23" s="83"/>
      <c r="J23" s="83"/>
      <c r="K23" s="83"/>
      <c r="L23" s="83"/>
      <c r="M23" s="83"/>
      <c r="N23" s="83"/>
      <c r="O23" s="657"/>
      <c r="P23" s="105"/>
      <c r="Q23" s="105"/>
      <c r="R23" s="105"/>
      <c r="S23" s="655"/>
    </row>
    <row r="24" spans="1:19" ht="24" customHeight="1">
      <c r="A24" s="656"/>
      <c r="B24" s="656"/>
      <c r="C24" s="656"/>
      <c r="D24" s="85"/>
      <c r="E24" s="81"/>
      <c r="F24" s="81"/>
      <c r="G24" s="82"/>
      <c r="H24" s="83"/>
      <c r="I24" s="83"/>
      <c r="J24" s="83"/>
      <c r="K24" s="83"/>
      <c r="L24" s="83"/>
      <c r="M24" s="83"/>
      <c r="N24" s="83"/>
      <c r="O24" s="658"/>
      <c r="P24" s="106"/>
      <c r="Q24" s="106"/>
      <c r="R24" s="106"/>
      <c r="S24" s="656"/>
    </row>
    <row r="25" spans="1:19" ht="24" customHeight="1">
      <c r="A25" s="655">
        <v>11</v>
      </c>
      <c r="B25" s="655"/>
      <c r="C25" s="655"/>
      <c r="D25" s="85"/>
      <c r="E25" s="81"/>
      <c r="F25" s="81"/>
      <c r="G25" s="82"/>
      <c r="H25" s="83"/>
      <c r="I25" s="83"/>
      <c r="J25" s="83"/>
      <c r="K25" s="83"/>
      <c r="L25" s="83"/>
      <c r="M25" s="83"/>
      <c r="N25" s="83"/>
      <c r="O25" s="657"/>
      <c r="P25" s="105"/>
      <c r="Q25" s="105"/>
      <c r="R25" s="105"/>
      <c r="S25" s="655"/>
    </row>
    <row r="26" spans="1:19" ht="24" customHeight="1">
      <c r="A26" s="656"/>
      <c r="B26" s="656"/>
      <c r="C26" s="656"/>
      <c r="D26" s="85"/>
      <c r="E26" s="81"/>
      <c r="F26" s="81"/>
      <c r="G26" s="82"/>
      <c r="H26" s="83"/>
      <c r="I26" s="83"/>
      <c r="J26" s="83"/>
      <c r="K26" s="83"/>
      <c r="L26" s="83"/>
      <c r="M26" s="83"/>
      <c r="N26" s="83"/>
      <c r="O26" s="658"/>
      <c r="P26" s="106"/>
      <c r="Q26" s="106"/>
      <c r="R26" s="106"/>
      <c r="S26" s="656"/>
    </row>
    <row r="27" spans="1:19" ht="24" customHeight="1">
      <c r="A27" s="655">
        <v>12</v>
      </c>
      <c r="B27" s="655"/>
      <c r="C27" s="655"/>
      <c r="D27" s="85"/>
      <c r="E27" s="81"/>
      <c r="F27" s="81"/>
      <c r="G27" s="82"/>
      <c r="H27" s="83"/>
      <c r="I27" s="83"/>
      <c r="J27" s="83"/>
      <c r="K27" s="83"/>
      <c r="L27" s="83"/>
      <c r="M27" s="83"/>
      <c r="N27" s="83"/>
      <c r="O27" s="657"/>
      <c r="P27" s="105"/>
      <c r="Q27" s="105"/>
      <c r="R27" s="105"/>
      <c r="S27" s="655"/>
    </row>
    <row r="28" spans="1:19" ht="24" customHeight="1">
      <c r="A28" s="656"/>
      <c r="B28" s="656"/>
      <c r="C28" s="656"/>
      <c r="D28" s="85"/>
      <c r="E28" s="81"/>
      <c r="F28" s="81"/>
      <c r="G28" s="82"/>
      <c r="H28" s="83"/>
      <c r="I28" s="83"/>
      <c r="J28" s="83"/>
      <c r="K28" s="83"/>
      <c r="L28" s="83"/>
      <c r="M28" s="83"/>
      <c r="N28" s="83"/>
      <c r="O28" s="658"/>
      <c r="P28" s="106"/>
      <c r="Q28" s="106"/>
      <c r="R28" s="106"/>
      <c r="S28" s="656"/>
    </row>
    <row r="29" spans="1:19" ht="24" customHeight="1">
      <c r="A29" s="655">
        <v>13</v>
      </c>
      <c r="B29" s="655"/>
      <c r="C29" s="655"/>
      <c r="D29" s="85"/>
      <c r="E29" s="81"/>
      <c r="F29" s="81"/>
      <c r="G29" s="82"/>
      <c r="H29" s="83"/>
      <c r="I29" s="83"/>
      <c r="J29" s="83"/>
      <c r="K29" s="83"/>
      <c r="L29" s="83"/>
      <c r="M29" s="83"/>
      <c r="N29" s="83"/>
      <c r="O29" s="657"/>
      <c r="P29" s="105"/>
      <c r="Q29" s="105"/>
      <c r="R29" s="105"/>
      <c r="S29" s="655"/>
    </row>
    <row r="30" spans="1:19" ht="24" customHeight="1">
      <c r="A30" s="656"/>
      <c r="B30" s="656"/>
      <c r="C30" s="656"/>
      <c r="D30" s="85"/>
      <c r="E30" s="81"/>
      <c r="F30" s="81"/>
      <c r="G30" s="82"/>
      <c r="H30" s="83"/>
      <c r="I30" s="83"/>
      <c r="J30" s="83"/>
      <c r="K30" s="83"/>
      <c r="L30" s="83"/>
      <c r="M30" s="83"/>
      <c r="N30" s="83"/>
      <c r="O30" s="658"/>
      <c r="P30" s="106"/>
      <c r="Q30" s="106"/>
      <c r="R30" s="106"/>
      <c r="S30" s="656"/>
    </row>
    <row r="31" spans="1:19" ht="24" customHeight="1">
      <c r="A31" s="655">
        <v>14</v>
      </c>
      <c r="B31" s="655"/>
      <c r="C31" s="655"/>
      <c r="D31" s="85"/>
      <c r="E31" s="81"/>
      <c r="F31" s="81"/>
      <c r="G31" s="82"/>
      <c r="H31" s="83"/>
      <c r="I31" s="83"/>
      <c r="J31" s="83"/>
      <c r="K31" s="83"/>
      <c r="L31" s="83"/>
      <c r="M31" s="83"/>
      <c r="N31" s="83"/>
      <c r="O31" s="657"/>
      <c r="P31" s="105"/>
      <c r="Q31" s="105"/>
      <c r="R31" s="105"/>
      <c r="S31" s="655" t="s">
        <v>32</v>
      </c>
    </row>
    <row r="32" spans="1:19" ht="24" customHeight="1">
      <c r="A32" s="656"/>
      <c r="B32" s="656"/>
      <c r="C32" s="656"/>
      <c r="D32" s="85"/>
      <c r="E32" s="81"/>
      <c r="F32" s="81"/>
      <c r="G32" s="82"/>
      <c r="H32" s="83"/>
      <c r="I32" s="83"/>
      <c r="J32" s="83"/>
      <c r="K32" s="83"/>
      <c r="L32" s="83"/>
      <c r="M32" s="83"/>
      <c r="N32" s="83"/>
      <c r="O32" s="658"/>
      <c r="P32" s="106"/>
      <c r="Q32" s="106"/>
      <c r="R32" s="106"/>
      <c r="S32" s="656"/>
    </row>
    <row r="33" spans="1:19" ht="24" customHeight="1">
      <c r="A33" s="655">
        <v>15</v>
      </c>
      <c r="B33" s="655"/>
      <c r="C33" s="655"/>
      <c r="D33" s="85"/>
      <c r="E33" s="81"/>
      <c r="F33" s="81"/>
      <c r="G33" s="82"/>
      <c r="H33" s="83"/>
      <c r="I33" s="83"/>
      <c r="J33" s="83"/>
      <c r="K33" s="83"/>
      <c r="L33" s="83"/>
      <c r="M33" s="83"/>
      <c r="N33" s="83"/>
      <c r="O33" s="657"/>
      <c r="P33" s="105"/>
      <c r="Q33" s="105"/>
      <c r="R33" s="105"/>
      <c r="S33" s="655"/>
    </row>
    <row r="34" spans="1:19" ht="24" customHeight="1">
      <c r="A34" s="656"/>
      <c r="B34" s="656"/>
      <c r="C34" s="656"/>
      <c r="D34" s="85"/>
      <c r="E34" s="81"/>
      <c r="F34" s="81"/>
      <c r="G34" s="82"/>
      <c r="H34" s="83"/>
      <c r="I34" s="83"/>
      <c r="J34" s="83"/>
      <c r="K34" s="83"/>
      <c r="L34" s="83"/>
      <c r="M34" s="83"/>
      <c r="N34" s="83"/>
      <c r="O34" s="658"/>
      <c r="P34" s="106"/>
      <c r="Q34" s="106"/>
      <c r="R34" s="106"/>
      <c r="S34" s="656"/>
    </row>
    <row r="35" spans="1:19" ht="24" customHeight="1">
      <c r="A35" s="655">
        <v>16</v>
      </c>
      <c r="B35" s="655"/>
      <c r="C35" s="655"/>
      <c r="D35" s="85"/>
      <c r="E35" s="81"/>
      <c r="F35" s="81"/>
      <c r="G35" s="82"/>
      <c r="H35" s="83"/>
      <c r="I35" s="83"/>
      <c r="J35" s="83"/>
      <c r="K35" s="83"/>
      <c r="L35" s="83"/>
      <c r="M35" s="83"/>
      <c r="N35" s="83"/>
      <c r="O35" s="657"/>
      <c r="P35" s="105"/>
      <c r="Q35" s="105"/>
      <c r="R35" s="105"/>
      <c r="S35" s="655" t="s">
        <v>32</v>
      </c>
    </row>
    <row r="36" spans="1:19" ht="24" customHeight="1">
      <c r="A36" s="656"/>
      <c r="B36" s="656"/>
      <c r="C36" s="656"/>
      <c r="D36" s="85"/>
      <c r="E36" s="81"/>
      <c r="F36" s="81"/>
      <c r="G36" s="82"/>
      <c r="H36" s="83"/>
      <c r="I36" s="83"/>
      <c r="J36" s="83"/>
      <c r="K36" s="83"/>
      <c r="L36" s="83"/>
      <c r="M36" s="83"/>
      <c r="N36" s="83"/>
      <c r="O36" s="658"/>
      <c r="P36" s="106"/>
      <c r="Q36" s="106"/>
      <c r="R36" s="106"/>
      <c r="S36" s="656"/>
    </row>
    <row r="37" spans="1:19" ht="24" customHeight="1">
      <c r="A37" s="655">
        <v>17</v>
      </c>
      <c r="B37" s="655"/>
      <c r="C37" s="655"/>
      <c r="D37" s="85"/>
      <c r="E37" s="81"/>
      <c r="F37" s="81"/>
      <c r="G37" s="82"/>
      <c r="H37" s="83"/>
      <c r="I37" s="83"/>
      <c r="J37" s="83"/>
      <c r="K37" s="83"/>
      <c r="L37" s="83"/>
      <c r="M37" s="83"/>
      <c r="N37" s="83"/>
      <c r="O37" s="657"/>
      <c r="P37" s="105"/>
      <c r="Q37" s="105"/>
      <c r="R37" s="105"/>
      <c r="S37" s="655" t="s">
        <v>32</v>
      </c>
    </row>
    <row r="38" spans="1:19" ht="24" customHeight="1">
      <c r="A38" s="656"/>
      <c r="B38" s="656"/>
      <c r="C38" s="656"/>
      <c r="D38" s="85"/>
      <c r="E38" s="81"/>
      <c r="F38" s="81"/>
      <c r="G38" s="82"/>
      <c r="H38" s="83"/>
      <c r="I38" s="83"/>
      <c r="J38" s="83"/>
      <c r="K38" s="83"/>
      <c r="L38" s="83"/>
      <c r="M38" s="83"/>
      <c r="N38" s="83"/>
      <c r="O38" s="658"/>
      <c r="P38" s="106"/>
      <c r="Q38" s="106"/>
      <c r="R38" s="106"/>
      <c r="S38" s="656"/>
    </row>
    <row r="39" spans="1:19" ht="45" customHeight="1">
      <c r="A39" s="87">
        <v>18</v>
      </c>
      <c r="B39" s="79"/>
      <c r="C39" s="119"/>
      <c r="D39" s="88"/>
      <c r="E39" s="82"/>
      <c r="F39" s="81"/>
      <c r="G39" s="82"/>
      <c r="H39" s="83"/>
      <c r="I39" s="83"/>
      <c r="J39" s="83"/>
      <c r="K39" s="83"/>
      <c r="L39" s="83"/>
      <c r="M39" s="83"/>
      <c r="N39" s="83"/>
      <c r="O39" s="84"/>
      <c r="P39" s="83"/>
      <c r="Q39" s="83"/>
      <c r="R39" s="83"/>
      <c r="S39" s="89" t="s">
        <v>30</v>
      </c>
    </row>
    <row r="40" spans="1:19" ht="45" customHeight="1">
      <c r="A40" s="90">
        <v>19</v>
      </c>
      <c r="B40" s="90"/>
      <c r="C40" s="90"/>
      <c r="D40" s="90"/>
      <c r="E40" s="91"/>
      <c r="F40" s="91"/>
      <c r="G40" s="92"/>
      <c r="H40" s="93"/>
      <c r="I40" s="93"/>
      <c r="J40" s="93"/>
      <c r="K40" s="93"/>
      <c r="L40" s="93"/>
      <c r="M40" s="93"/>
      <c r="N40" s="93"/>
      <c r="O40" s="93"/>
      <c r="P40" s="83"/>
      <c r="Q40" s="83"/>
      <c r="R40" s="83"/>
      <c r="S40" s="89" t="s">
        <v>34</v>
      </c>
    </row>
    <row r="41" spans="1:19" ht="45" customHeight="1">
      <c r="A41" s="90">
        <v>20</v>
      </c>
      <c r="B41" s="90"/>
      <c r="C41" s="90"/>
      <c r="D41" s="90"/>
      <c r="E41" s="91"/>
      <c r="F41" s="91"/>
      <c r="G41" s="92"/>
      <c r="H41" s="93"/>
      <c r="I41" s="93"/>
      <c r="J41" s="93"/>
      <c r="K41" s="93"/>
      <c r="L41" s="93"/>
      <c r="M41" s="93"/>
      <c r="N41" s="93"/>
      <c r="O41" s="93"/>
      <c r="P41" s="83"/>
      <c r="Q41" s="83"/>
      <c r="R41" s="83"/>
      <c r="S41" s="89" t="s">
        <v>34</v>
      </c>
    </row>
    <row r="42" spans="1:19" ht="45" customHeight="1">
      <c r="A42" s="660" t="s">
        <v>31</v>
      </c>
      <c r="B42" s="661"/>
      <c r="C42" s="661"/>
      <c r="D42" s="662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3"/>
      <c r="Q42" s="83"/>
      <c r="R42" s="83"/>
      <c r="S42" s="86"/>
    </row>
    <row r="43" spans="1:19" ht="35.1" customHeight="1">
      <c r="A43" s="74"/>
      <c r="B43" s="74"/>
      <c r="C43" s="74"/>
      <c r="D43" s="74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ht="35.1" customHeight="1">
      <c r="A44" s="659" t="s">
        <v>35</v>
      </c>
      <c r="B44" s="659"/>
      <c r="C44" s="659"/>
      <c r="D44" s="659"/>
      <c r="E44" s="659"/>
      <c r="F44" s="659"/>
      <c r="G44" s="659"/>
      <c r="H44" s="659"/>
      <c r="I44" s="659"/>
      <c r="J44" s="659"/>
      <c r="K44" s="659"/>
      <c r="L44" s="659"/>
      <c r="M44" s="659"/>
      <c r="N44" s="659"/>
      <c r="O44" s="659"/>
      <c r="P44" s="96"/>
      <c r="Q44" s="96"/>
      <c r="R44" s="96"/>
      <c r="S44" s="76"/>
    </row>
    <row r="45" spans="1:19" ht="35.1" customHeight="1"/>
    <row r="46" spans="1:19" ht="35.1" customHeight="1"/>
    <row r="47" spans="1:19" ht="35.1" customHeight="1"/>
    <row r="48" spans="1:19" ht="35.1" customHeight="1"/>
    <row r="49" ht="35.1" customHeight="1"/>
    <row r="50" ht="35.1" customHeight="1"/>
    <row r="51" ht="35.1" customHeight="1"/>
  </sheetData>
  <mergeCells count="103">
    <mergeCell ref="A1:S1"/>
    <mergeCell ref="A3:A4"/>
    <mergeCell ref="B3:B4"/>
    <mergeCell ref="C3:C4"/>
    <mergeCell ref="D3:D4"/>
    <mergeCell ref="E3:E4"/>
    <mergeCell ref="F3:K3"/>
    <mergeCell ref="L3:L4"/>
    <mergeCell ref="M3:M4"/>
    <mergeCell ref="N3:N4"/>
    <mergeCell ref="S5:S6"/>
    <mergeCell ref="A7:A8"/>
    <mergeCell ref="B7:B8"/>
    <mergeCell ref="C7:C8"/>
    <mergeCell ref="O7:O8"/>
    <mergeCell ref="S7:S8"/>
    <mergeCell ref="O3:O4"/>
    <mergeCell ref="P3:R3"/>
    <mergeCell ref="S3:S4"/>
    <mergeCell ref="A5:A6"/>
    <mergeCell ref="B5:B6"/>
    <mergeCell ref="C5:C6"/>
    <mergeCell ref="O5:O6"/>
    <mergeCell ref="P5:P6"/>
    <mergeCell ref="Q5:Q6"/>
    <mergeCell ref="R5:R6"/>
    <mergeCell ref="A9:A10"/>
    <mergeCell ref="B9:B10"/>
    <mergeCell ref="C9:C10"/>
    <mergeCell ref="O9:O10"/>
    <mergeCell ref="S9:S10"/>
    <mergeCell ref="A11:A12"/>
    <mergeCell ref="B11:B12"/>
    <mergeCell ref="C11:C12"/>
    <mergeCell ref="O11:O12"/>
    <mergeCell ref="S11:S12"/>
    <mergeCell ref="A13:A14"/>
    <mergeCell ref="B13:B14"/>
    <mergeCell ref="C13:C14"/>
    <mergeCell ref="O13:O14"/>
    <mergeCell ref="S13:S14"/>
    <mergeCell ref="A15:A16"/>
    <mergeCell ref="B15:B16"/>
    <mergeCell ref="C15:C16"/>
    <mergeCell ref="O15:O16"/>
    <mergeCell ref="S15:S16"/>
    <mergeCell ref="A17:A18"/>
    <mergeCell ref="B17:B18"/>
    <mergeCell ref="C17:C18"/>
    <mergeCell ref="O17:O18"/>
    <mergeCell ref="S17:S18"/>
    <mergeCell ref="A19:A20"/>
    <mergeCell ref="B19:B20"/>
    <mergeCell ref="C19:C20"/>
    <mergeCell ref="O19:O20"/>
    <mergeCell ref="S19:S20"/>
    <mergeCell ref="A21:A22"/>
    <mergeCell ref="B21:B22"/>
    <mergeCell ref="C21:C22"/>
    <mergeCell ref="O21:O22"/>
    <mergeCell ref="S21:S22"/>
    <mergeCell ref="A23:A24"/>
    <mergeCell ref="B23:B24"/>
    <mergeCell ref="C23:C24"/>
    <mergeCell ref="O23:O24"/>
    <mergeCell ref="S23:S24"/>
    <mergeCell ref="A25:A26"/>
    <mergeCell ref="B25:B26"/>
    <mergeCell ref="C25:C26"/>
    <mergeCell ref="O25:O26"/>
    <mergeCell ref="S25:S26"/>
    <mergeCell ref="A27:A28"/>
    <mergeCell ref="B27:B28"/>
    <mergeCell ref="C27:C28"/>
    <mergeCell ref="O27:O28"/>
    <mergeCell ref="S27:S28"/>
    <mergeCell ref="A29:A30"/>
    <mergeCell ref="B29:B30"/>
    <mergeCell ref="C29:C30"/>
    <mergeCell ref="O29:O30"/>
    <mergeCell ref="S29:S30"/>
    <mergeCell ref="A31:A32"/>
    <mergeCell ref="B31:B32"/>
    <mergeCell ref="C31:C32"/>
    <mergeCell ref="O31:O32"/>
    <mergeCell ref="S31:S32"/>
    <mergeCell ref="A44:O44"/>
    <mergeCell ref="A37:A38"/>
    <mergeCell ref="B37:B38"/>
    <mergeCell ref="C37:C38"/>
    <mergeCell ref="O37:O38"/>
    <mergeCell ref="S37:S38"/>
    <mergeCell ref="A42:D42"/>
    <mergeCell ref="A33:A34"/>
    <mergeCell ref="B33:B34"/>
    <mergeCell ref="C33:C34"/>
    <mergeCell ref="O33:O34"/>
    <mergeCell ref="S33:S34"/>
    <mergeCell ref="A35:A36"/>
    <mergeCell ref="B35:B36"/>
    <mergeCell ref="C35:C36"/>
    <mergeCell ref="O35:O36"/>
    <mergeCell ref="S35:S36"/>
  </mergeCells>
  <phoneticPr fontId="12" type="noConversion"/>
  <pageMargins left="0.70866141732283472" right="0.70866141732283472" top="0.74803149606299213" bottom="0.47" header="0.31496062992125984" footer="0.31496062992125984"/>
  <pageSetup paperSize="9" scale="70" fitToHeight="0" orientation="landscape" r:id="rId1"/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20"/>
  <sheetViews>
    <sheetView zoomScaleNormal="100" workbookViewId="0">
      <selection activeCell="A2" sqref="A2"/>
    </sheetView>
  </sheetViews>
  <sheetFormatPr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668" t="s">
        <v>60</v>
      </c>
      <c r="B1" s="668"/>
      <c r="C1" s="668"/>
      <c r="D1" s="668"/>
      <c r="E1" s="668"/>
      <c r="F1" s="668"/>
      <c r="G1" s="668"/>
      <c r="H1" s="668"/>
      <c r="I1" s="668"/>
      <c r="J1" s="668"/>
      <c r="K1" s="668"/>
      <c r="L1" s="668"/>
      <c r="M1" s="668"/>
      <c r="N1" s="668"/>
      <c r="O1" s="668"/>
    </row>
    <row r="2" spans="1:15" ht="24.75" customHeight="1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5" ht="20.25" customHeight="1">
      <c r="A3" s="669" t="s">
        <v>26</v>
      </c>
      <c r="B3" s="669" t="s">
        <v>27</v>
      </c>
      <c r="C3" s="669" t="s">
        <v>52</v>
      </c>
      <c r="D3" s="669" t="s">
        <v>28</v>
      </c>
      <c r="E3" s="663" t="s">
        <v>54</v>
      </c>
      <c r="F3" s="665" t="s">
        <v>41</v>
      </c>
      <c r="G3" s="666"/>
      <c r="H3" s="666"/>
      <c r="I3" s="666"/>
      <c r="J3" s="666"/>
      <c r="K3" s="667"/>
      <c r="L3" s="653" t="s">
        <v>36</v>
      </c>
      <c r="M3" s="653" t="s">
        <v>37</v>
      </c>
      <c r="N3" s="663" t="s">
        <v>45</v>
      </c>
      <c r="O3" s="663" t="s">
        <v>29</v>
      </c>
    </row>
    <row r="4" spans="1:15" ht="30" customHeight="1">
      <c r="A4" s="670"/>
      <c r="B4" s="670"/>
      <c r="C4" s="670"/>
      <c r="D4" s="670"/>
      <c r="E4" s="664"/>
      <c r="F4" s="77" t="s">
        <v>44</v>
      </c>
      <c r="G4" s="77" t="s">
        <v>43</v>
      </c>
      <c r="H4" s="77" t="s">
        <v>44</v>
      </c>
      <c r="I4" s="77" t="s">
        <v>43</v>
      </c>
      <c r="J4" s="78" t="s">
        <v>43</v>
      </c>
      <c r="K4" s="77" t="s">
        <v>42</v>
      </c>
      <c r="L4" s="654"/>
      <c r="M4" s="654"/>
      <c r="N4" s="664"/>
      <c r="O4" s="664"/>
    </row>
    <row r="5" spans="1:15" ht="45" customHeight="1">
      <c r="A5" s="79">
        <v>1</v>
      </c>
      <c r="B5" s="120"/>
      <c r="C5" s="120"/>
      <c r="D5" s="80"/>
      <c r="E5" s="81"/>
      <c r="F5" s="81"/>
      <c r="G5" s="82"/>
      <c r="H5" s="83"/>
      <c r="I5" s="83"/>
      <c r="J5" s="83"/>
      <c r="K5" s="83"/>
      <c r="L5" s="83"/>
      <c r="M5" s="83"/>
      <c r="N5" s="84"/>
      <c r="O5" s="120"/>
    </row>
    <row r="6" spans="1:15" ht="45" customHeight="1">
      <c r="A6" s="79">
        <v>2</v>
      </c>
      <c r="B6" s="120"/>
      <c r="C6" s="120"/>
      <c r="D6" s="80"/>
      <c r="E6" s="81"/>
      <c r="F6" s="81"/>
      <c r="G6" s="82"/>
      <c r="H6" s="83"/>
      <c r="I6" s="83"/>
      <c r="J6" s="83"/>
      <c r="K6" s="83"/>
      <c r="L6" s="83"/>
      <c r="M6" s="83"/>
      <c r="N6" s="84"/>
      <c r="O6" s="120"/>
    </row>
    <row r="7" spans="1:15" ht="45" customHeight="1">
      <c r="A7" s="79">
        <v>3</v>
      </c>
      <c r="B7" s="120"/>
      <c r="C7" s="120"/>
      <c r="D7" s="80"/>
      <c r="E7" s="81"/>
      <c r="F7" s="81"/>
      <c r="G7" s="82"/>
      <c r="H7" s="83"/>
      <c r="I7" s="83"/>
      <c r="J7" s="83"/>
      <c r="K7" s="83"/>
      <c r="L7" s="83"/>
      <c r="M7" s="83"/>
      <c r="N7" s="84"/>
      <c r="O7" s="79" t="s">
        <v>33</v>
      </c>
    </row>
    <row r="8" spans="1:15" ht="45" customHeight="1">
      <c r="A8" s="79">
        <v>4</v>
      </c>
      <c r="B8" s="120"/>
      <c r="C8" s="120"/>
      <c r="D8" s="80"/>
      <c r="E8" s="81"/>
      <c r="F8" s="81"/>
      <c r="G8" s="82"/>
      <c r="H8" s="83"/>
      <c r="I8" s="83"/>
      <c r="J8" s="83"/>
      <c r="K8" s="83"/>
      <c r="L8" s="83"/>
      <c r="M8" s="83"/>
      <c r="N8" s="84"/>
      <c r="O8" s="79"/>
    </row>
    <row r="9" spans="1:15" ht="45" customHeight="1">
      <c r="A9" s="79">
        <v>5</v>
      </c>
      <c r="B9" s="120"/>
      <c r="C9" s="120"/>
      <c r="D9" s="85"/>
      <c r="E9" s="81"/>
      <c r="F9" s="81"/>
      <c r="G9" s="82"/>
      <c r="H9" s="83"/>
      <c r="I9" s="83"/>
      <c r="J9" s="83"/>
      <c r="K9" s="83"/>
      <c r="L9" s="83"/>
      <c r="M9" s="83"/>
      <c r="N9" s="84"/>
      <c r="O9" s="79"/>
    </row>
    <row r="10" spans="1:15" ht="45" customHeight="1">
      <c r="A10" s="90">
        <v>6</v>
      </c>
      <c r="B10" s="90"/>
      <c r="C10" s="90"/>
      <c r="D10" s="90"/>
      <c r="E10" s="91"/>
      <c r="F10" s="91"/>
      <c r="G10" s="92"/>
      <c r="H10" s="93"/>
      <c r="I10" s="93"/>
      <c r="J10" s="93"/>
      <c r="K10" s="93"/>
      <c r="L10" s="93"/>
      <c r="M10" s="93"/>
      <c r="N10" s="93"/>
      <c r="O10" s="89" t="s">
        <v>34</v>
      </c>
    </row>
    <row r="11" spans="1:15" ht="45" customHeight="1">
      <c r="A11" s="660" t="s">
        <v>31</v>
      </c>
      <c r="B11" s="661"/>
      <c r="C11" s="661"/>
      <c r="D11" s="662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6"/>
    </row>
    <row r="12" spans="1:15" ht="35.1" customHeight="1">
      <c r="A12" s="74"/>
      <c r="B12" s="74"/>
      <c r="C12" s="74"/>
      <c r="D12" s="74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6"/>
    </row>
    <row r="13" spans="1:15" ht="35.1" customHeight="1">
      <c r="A13" s="659" t="s">
        <v>35</v>
      </c>
      <c r="B13" s="659"/>
      <c r="C13" s="659"/>
      <c r="D13" s="659"/>
      <c r="E13" s="659"/>
      <c r="F13" s="659"/>
      <c r="G13" s="659"/>
      <c r="H13" s="659"/>
      <c r="I13" s="659"/>
      <c r="J13" s="659"/>
      <c r="K13" s="659"/>
      <c r="L13" s="659"/>
      <c r="M13" s="659"/>
      <c r="N13" s="659"/>
      <c r="O13" s="76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15</vt:i4>
      </vt:variant>
    </vt:vector>
  </HeadingPairs>
  <TitlesOfParts>
    <vt:vector size="27" baseType="lpstr">
      <vt:lpstr>가. 세입세출(총괄)</vt:lpstr>
      <vt:lpstr>나. 세입결산</vt:lpstr>
      <vt:lpstr>다. 세출결산</vt:lpstr>
      <vt:lpstr>라. 세입세출(개요)</vt:lpstr>
      <vt:lpstr>마. 증감사유</vt:lpstr>
      <vt:lpstr>사. 현금 및 예금명세서</vt:lpstr>
      <vt:lpstr>사-1 예금잔액증명서</vt:lpstr>
      <vt:lpstr>아. 퇴직충당금명세서</vt:lpstr>
      <vt:lpstr>자. 퇴직금 불입내역서 및 잔액증명서</vt:lpstr>
      <vt:lpstr>차. 정부보조금명세서</vt:lpstr>
      <vt:lpstr>사. 사업별인건비</vt:lpstr>
      <vt:lpstr>아. 일용잡급일람표</vt:lpstr>
      <vt:lpstr>'가. 세입세출(총괄)'!Print_Area</vt:lpstr>
      <vt:lpstr>'나. 세입결산'!Print_Area</vt:lpstr>
      <vt:lpstr>'다. 세출결산'!Print_Area</vt:lpstr>
      <vt:lpstr>'라. 세입세출(개요)'!Print_Area</vt:lpstr>
      <vt:lpstr>'마. 증감사유'!Print_Area</vt:lpstr>
      <vt:lpstr>'사. 사업별인건비'!Print_Area</vt:lpstr>
      <vt:lpstr>'아. 일용잡급일람표'!Print_Area</vt:lpstr>
      <vt:lpstr>'아. 퇴직충당금명세서'!Print_Area</vt:lpstr>
      <vt:lpstr>'자. 퇴직금 불입내역서 및 잔액증명서'!Print_Area</vt:lpstr>
      <vt:lpstr>'가. 세입세출(총괄)'!Print_Titles</vt:lpstr>
      <vt:lpstr>'나. 세입결산'!Print_Titles</vt:lpstr>
      <vt:lpstr>'다. 세출결산'!Print_Titles</vt:lpstr>
      <vt:lpstr>'마. 증감사유'!Print_Titles</vt:lpstr>
      <vt:lpstr>'사. 사업별인건비'!Print_Titles</vt:lpstr>
      <vt:lpstr>'아.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누리 별빛</cp:lastModifiedBy>
  <cp:lastPrinted>2023-01-12T00:09:49Z</cp:lastPrinted>
  <dcterms:created xsi:type="dcterms:W3CDTF">2001-04-07T08:29:30Z</dcterms:created>
  <dcterms:modified xsi:type="dcterms:W3CDTF">2024-04-22T08:27:07Z</dcterms:modified>
</cp:coreProperties>
</file>