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OneDrive\바탕 화면\홈페이지\"/>
    </mc:Choice>
  </mc:AlternateContent>
  <xr:revisionPtr revIDLastSave="0" documentId="8_{5C44B727-F219-4A2B-8052-701DB5EAF163}" xr6:coauthVersionLast="47" xr6:coauthVersionMax="47" xr10:uidLastSave="{00000000-0000-0000-0000-000000000000}"/>
  <bookViews>
    <workbookView xWindow="-120" yWindow="-120" windowWidth="29040" windowHeight="15840" tabRatio="601" firstSheet="4" activeTab="11" xr2:uid="{00000000-000D-0000-FFFF-FFFF00000000}"/>
  </bookViews>
  <sheets>
    <sheet name="가. 세입세출(총괄)" sheetId="1" r:id="rId1"/>
    <sheet name="나. 세입결산" sheetId="2" r:id="rId2"/>
    <sheet name="다. 세출결산" sheetId="3" r:id="rId3"/>
    <sheet name="라. 세입세출(개요)" sheetId="4" r:id="rId4"/>
    <sheet name="마. 증감사유" sheetId="5" r:id="rId5"/>
    <sheet name="사. 사업별인건비" sheetId="7" state="hidden" r:id="rId6"/>
    <sheet name="아. 일용잡급일람표" sheetId="8" state="hidden" r:id="rId7"/>
    <sheet name="사. 현금 및 예금명세서" sheetId="9" r:id="rId8"/>
    <sheet name="사-1. 예금잔액증명서" sheetId="10" r:id="rId9"/>
    <sheet name="아. 퇴직충당금명세서" sheetId="11" r:id="rId10"/>
    <sheet name="자. 퇴직금 불입내역서 및 잔액증명서" sheetId="12" r:id="rId11"/>
    <sheet name="차. 정부보조금명세서" sheetId="13" r:id="rId12"/>
  </sheets>
  <externalReferences>
    <externalReference r:id="rId13"/>
  </externalReferences>
  <definedNames>
    <definedName name="dgd">#REF!</definedName>
    <definedName name="F" localSheetId="2">#REF!</definedName>
    <definedName name="F" localSheetId="5">#REF!</definedName>
    <definedName name="F" localSheetId="7">#REF!</definedName>
    <definedName name="F" localSheetId="8">#REF!</definedName>
    <definedName name="F" localSheetId="6">#REF!</definedName>
    <definedName name="F" localSheetId="9">#REF!</definedName>
    <definedName name="F" localSheetId="10">#REF!</definedName>
    <definedName name="F" localSheetId="11">#REF!</definedName>
    <definedName name="F">#REF!</definedName>
    <definedName name="_xlnm.Print_Area" localSheetId="0">'가. 세입세출(총괄)'!$A$1:$N$56</definedName>
    <definedName name="_xlnm.Print_Area" localSheetId="1">'나. 세입결산'!$A$1:$J$38</definedName>
    <definedName name="_xlnm.Print_Area" localSheetId="2">'다. 세출결산'!$A$1:$U$213</definedName>
    <definedName name="_xlnm.Print_Area" localSheetId="3">'라. 세입세출(개요)'!$A$1:$F$25</definedName>
    <definedName name="_xlnm.Print_Area" localSheetId="4">'마. 증감사유'!$A$1:$P$57</definedName>
    <definedName name="_xlnm.Print_Area" localSheetId="5">'사. 사업별인건비'!$A$1:$S$44</definedName>
    <definedName name="_xlnm.Print_Area" localSheetId="6">'아. 일용잡급일람표'!$A$1:$O$13</definedName>
    <definedName name="_xlnm.Print_Area" localSheetId="9">'아. 퇴직충당금명세서'!$A$1:$F$17</definedName>
    <definedName name="_xlnm.Print_Area" localSheetId="10">'자. 퇴직금 불입내역서 및 잔액증명서'!$A$1:$W$53</definedName>
    <definedName name="_xlnm.Print_Titles" localSheetId="0">'가. 세입세출(총괄)'!$4:$7</definedName>
    <definedName name="_xlnm.Print_Titles" localSheetId="1">'나. 세입결산'!$4:$6</definedName>
    <definedName name="_xlnm.Print_Titles" localSheetId="2">'다. 세출결산'!$4:$6</definedName>
    <definedName name="_xlnm.Print_Titles" localSheetId="4">'마. 증감사유'!$5:$8</definedName>
    <definedName name="_xlnm.Print_Titles" localSheetId="11">'차. 정부보조금명세서'!$30:$30</definedName>
    <definedName name="sd">#REF!</definedName>
    <definedName name="보수" localSheetId="7">#REF!</definedName>
    <definedName name="보수" localSheetId="8">#REF!</definedName>
    <definedName name="보수">#REF!</definedName>
    <definedName name="보수일람표" localSheetId="7">#REF!</definedName>
    <definedName name="보수일람표" localSheetId="8">#REF!</definedName>
    <definedName name="보수일람표">#REF!</definedName>
    <definedName name="보수일람표1" localSheetId="7">#REF!</definedName>
    <definedName name="보수일람표1" localSheetId="8">#REF!</definedName>
    <definedName name="보수일람표1">#REF!</definedName>
    <definedName name="보수일람표2" localSheetId="7">#REF!</definedName>
    <definedName name="보수일람표2" localSheetId="8">#REF!</definedName>
    <definedName name="보수일람표2">#REF!</definedName>
    <definedName name="보수일람표3" localSheetId="7">#REF!</definedName>
    <definedName name="보수일람표3" localSheetId="8">#REF!</definedName>
    <definedName name="보수일람표3">#REF!</definedName>
    <definedName name="ㅇ" localSheetId="8">#REF!</definedName>
    <definedName name="ㅇ" localSheetId="9">#REF!</definedName>
    <definedName name="ㅇ" localSheetId="10">#REF!</definedName>
    <definedName name="ㅇ">#REF!</definedName>
    <definedName name="ㅇㅇㅇ" localSheetId="7">#REF!</definedName>
    <definedName name="ㅇㅇㅇ" localSheetId="8">#REF!</definedName>
    <definedName name="ㅇㅇㅇ">#REF!</definedName>
    <definedName name="아" localSheetId="7">#REF!</definedName>
    <definedName name="아" localSheetId="8">#REF!</definedName>
    <definedName name="아">#REF!</definedName>
    <definedName name="임직원보수일람표" localSheetId="8">#REF!</definedName>
    <definedName name="임직원보수일람표" localSheetId="9">#REF!</definedName>
    <definedName name="임직원보수일람표" localSheetId="10">#REF!</definedName>
    <definedName name="임직원보수일람표">#REF!</definedName>
    <definedName name="호">#REF!</definedName>
    <definedName name="ㅓ">#REF!</definedName>
  </definedNames>
  <calcPr calcId="191029" calcMode="manual" iterate="1"/>
</workbook>
</file>

<file path=xl/calcChain.xml><?xml version="1.0" encoding="utf-8"?>
<calcChain xmlns="http://schemas.openxmlformats.org/spreadsheetml/2006/main">
  <c r="K55" i="1" l="1"/>
  <c r="K51" i="1"/>
  <c r="L45" i="1"/>
  <c r="K45" i="1"/>
  <c r="K42" i="1"/>
  <c r="L47" i="1"/>
  <c r="K47" i="1"/>
  <c r="L41" i="1"/>
  <c r="K41" i="1"/>
  <c r="L43" i="1"/>
  <c r="K43" i="1"/>
  <c r="K37" i="1"/>
  <c r="K36" i="1"/>
  <c r="K34" i="1"/>
  <c r="K33" i="1"/>
  <c r="K30" i="1"/>
  <c r="K24" i="1"/>
  <c r="K22" i="1"/>
  <c r="K21" i="1"/>
  <c r="L18" i="1"/>
  <c r="K18" i="1"/>
  <c r="K14" i="1"/>
  <c r="K13" i="1"/>
  <c r="F20" i="4" l="1"/>
  <c r="F18" i="4"/>
  <c r="F10" i="4"/>
  <c r="F9" i="4"/>
  <c r="F8" i="4"/>
  <c r="H183" i="3"/>
  <c r="F12" i="4" s="1"/>
  <c r="H163" i="3"/>
  <c r="F11" i="4" s="1"/>
  <c r="J103" i="3"/>
  <c r="J7" i="3" s="1"/>
  <c r="H103" i="3"/>
  <c r="H8" i="3"/>
  <c r="H7" i="3" s="1"/>
  <c r="H6" i="3" s="1"/>
  <c r="U193" i="3"/>
  <c r="U192" i="3" s="1"/>
  <c r="F196" i="3"/>
  <c r="G196" i="3" s="1"/>
  <c r="U199" i="3"/>
  <c r="U186" i="3"/>
  <c r="U185" i="3" s="1"/>
  <c r="F192" i="3"/>
  <c r="G192" i="3" s="1"/>
  <c r="F194" i="3"/>
  <c r="G194" i="3" s="1"/>
  <c r="E183" i="3"/>
  <c r="D183" i="3"/>
  <c r="F187" i="3"/>
  <c r="G187" i="3" s="1"/>
  <c r="F185" i="3"/>
  <c r="G185" i="3" s="1"/>
  <c r="E94" i="3"/>
  <c r="D94" i="3"/>
  <c r="F102" i="3"/>
  <c r="E39" i="13"/>
  <c r="E40" i="13" s="1"/>
  <c r="E30" i="13"/>
  <c r="L25" i="12"/>
  <c r="K25" i="12"/>
  <c r="L23" i="12"/>
  <c r="K23" i="12"/>
  <c r="L19" i="12"/>
  <c r="K19" i="12"/>
  <c r="D17" i="11"/>
  <c r="C17" i="11"/>
  <c r="B17" i="11"/>
  <c r="E7" i="11"/>
  <c r="E8" i="11" s="1"/>
  <c r="E9" i="11" s="1"/>
  <c r="E10" i="11" s="1"/>
  <c r="E11" i="11" s="1"/>
  <c r="E12" i="11" s="1"/>
  <c r="E13" i="11" s="1"/>
  <c r="E14" i="11" s="1"/>
  <c r="E15" i="11" s="1"/>
  <c r="E16" i="11" s="1"/>
  <c r="E6" i="11"/>
  <c r="F12" i="9"/>
  <c r="F13" i="9" s="1"/>
  <c r="F10" i="9"/>
  <c r="M56" i="5"/>
  <c r="L56" i="5"/>
  <c r="L54" i="5" s="1"/>
  <c r="L53" i="5" s="1"/>
  <c r="N55" i="5"/>
  <c r="M52" i="5"/>
  <c r="L52" i="5"/>
  <c r="L51" i="5" s="1"/>
  <c r="L50" i="5" s="1"/>
  <c r="N49" i="5"/>
  <c r="N48" i="5"/>
  <c r="N47" i="5"/>
  <c r="O47" i="5" s="1"/>
  <c r="N46" i="5"/>
  <c r="O57" i="5" s="1"/>
  <c r="N45" i="5"/>
  <c r="N44" i="5"/>
  <c r="N43" i="5"/>
  <c r="N41" i="5"/>
  <c r="N40" i="5"/>
  <c r="F39" i="5"/>
  <c r="L38" i="5"/>
  <c r="G38" i="5"/>
  <c r="F38" i="5"/>
  <c r="L37" i="5"/>
  <c r="N37" i="5" s="1"/>
  <c r="O37" i="5" s="1"/>
  <c r="F37" i="5"/>
  <c r="N36" i="5"/>
  <c r="E36" i="5"/>
  <c r="E35" i="5" s="1"/>
  <c r="D36" i="5"/>
  <c r="D35" i="5" s="1"/>
  <c r="L35" i="5"/>
  <c r="L34" i="5"/>
  <c r="F34" i="5"/>
  <c r="G34" i="5" s="1"/>
  <c r="F33" i="5"/>
  <c r="F32" i="5"/>
  <c r="L31" i="5"/>
  <c r="L28" i="5" s="1"/>
  <c r="L27" i="5" s="1"/>
  <c r="E31" i="5"/>
  <c r="D31" i="5"/>
  <c r="N30" i="5"/>
  <c r="E30" i="5"/>
  <c r="D30" i="5"/>
  <c r="N29" i="5"/>
  <c r="F29" i="5"/>
  <c r="M28" i="5"/>
  <c r="F28" i="5"/>
  <c r="E28" i="5"/>
  <c r="E27" i="5" s="1"/>
  <c r="F27" i="5" s="1"/>
  <c r="D28" i="5"/>
  <c r="D27" i="5" s="1"/>
  <c r="M27" i="5"/>
  <c r="N26" i="5"/>
  <c r="E26" i="5"/>
  <c r="F26" i="5" s="1"/>
  <c r="D26" i="5"/>
  <c r="M25" i="5"/>
  <c r="L25" i="5"/>
  <c r="E25" i="5"/>
  <c r="E24" i="5" s="1"/>
  <c r="D25" i="5"/>
  <c r="D24" i="5" s="1"/>
  <c r="D23" i="5" s="1"/>
  <c r="N24" i="5"/>
  <c r="L23" i="5"/>
  <c r="L22" i="5"/>
  <c r="E22" i="5"/>
  <c r="F22" i="5" s="1"/>
  <c r="D22" i="5"/>
  <c r="N21" i="5"/>
  <c r="E21" i="5"/>
  <c r="D21" i="5"/>
  <c r="D19" i="5" s="1"/>
  <c r="D18" i="5" s="1"/>
  <c r="F20" i="5"/>
  <c r="G20" i="5" s="1"/>
  <c r="N19" i="5"/>
  <c r="O19" i="5" s="1"/>
  <c r="N18" i="5"/>
  <c r="O18" i="5" s="1"/>
  <c r="M17" i="5"/>
  <c r="N17" i="5" s="1"/>
  <c r="O17" i="5" s="1"/>
  <c r="L17" i="5"/>
  <c r="F17" i="5"/>
  <c r="N16" i="5"/>
  <c r="O16" i="5" s="1"/>
  <c r="F16" i="5"/>
  <c r="E16" i="5"/>
  <c r="E15" i="5" s="1"/>
  <c r="F15" i="5" s="1"/>
  <c r="D16" i="5"/>
  <c r="L15" i="5"/>
  <c r="L10" i="5" s="1"/>
  <c r="D15" i="5"/>
  <c r="E14" i="5"/>
  <c r="F14" i="5" s="1"/>
  <c r="D14" i="5"/>
  <c r="E13" i="5"/>
  <c r="E12" i="5" s="1"/>
  <c r="F12" i="5" s="1"/>
  <c r="D13" i="5"/>
  <c r="D12" i="5" s="1"/>
  <c r="N12" i="5"/>
  <c r="F11" i="5"/>
  <c r="G11" i="5" s="1"/>
  <c r="G10" i="5"/>
  <c r="F10" i="5"/>
  <c r="E10" i="5"/>
  <c r="D10" i="5"/>
  <c r="D9" i="5" s="1"/>
  <c r="E9" i="5"/>
  <c r="F30" i="4"/>
  <c r="D30" i="4"/>
  <c r="F26" i="4"/>
  <c r="D26" i="4"/>
  <c r="F17" i="4"/>
  <c r="F15" i="4"/>
  <c r="D7" i="4"/>
  <c r="D6" i="4" s="1"/>
  <c r="U213" i="3"/>
  <c r="E213" i="3" s="1"/>
  <c r="F213" i="3" s="1"/>
  <c r="F212" i="3"/>
  <c r="E211" i="3"/>
  <c r="F211" i="3" s="1"/>
  <c r="U210" i="3"/>
  <c r="E210" i="3" s="1"/>
  <c r="E209" i="3" s="1"/>
  <c r="D210" i="3"/>
  <c r="D209" i="3" s="1"/>
  <c r="F208" i="3"/>
  <c r="D207" i="3"/>
  <c r="F207" i="3" s="1"/>
  <c r="G207" i="3" s="1"/>
  <c r="E205" i="3"/>
  <c r="F205" i="3" s="1"/>
  <c r="E204" i="3"/>
  <c r="F204" i="3" s="1"/>
  <c r="E203" i="3"/>
  <c r="F203" i="3" s="1"/>
  <c r="E202" i="3"/>
  <c r="F202" i="3" s="1"/>
  <c r="U201" i="3"/>
  <c r="U200" i="3"/>
  <c r="U198" i="3"/>
  <c r="U197" i="3"/>
  <c r="N190" i="3"/>
  <c r="U190" i="3" s="1"/>
  <c r="U189" i="3"/>
  <c r="U187" i="3" s="1"/>
  <c r="U184" i="3"/>
  <c r="E184" i="3" s="1"/>
  <c r="F184" i="3" s="1"/>
  <c r="J183" i="3"/>
  <c r="F22" i="4" s="1"/>
  <c r="U182" i="3"/>
  <c r="U181" i="3"/>
  <c r="N177" i="3"/>
  <c r="E177" i="3"/>
  <c r="F177" i="3" s="1"/>
  <c r="E176" i="3"/>
  <c r="E175" i="3"/>
  <c r="F175" i="3" s="1"/>
  <c r="E174" i="3"/>
  <c r="F174" i="3" s="1"/>
  <c r="E173" i="3"/>
  <c r="U172" i="3"/>
  <c r="U170" i="3" s="1"/>
  <c r="E169" i="3"/>
  <c r="F169" i="3" s="1"/>
  <c r="N168" i="3"/>
  <c r="E168" i="3"/>
  <c r="F168" i="3" s="1"/>
  <c r="N167" i="3"/>
  <c r="E167" i="3"/>
  <c r="N166" i="3"/>
  <c r="F165" i="3"/>
  <c r="U164" i="3"/>
  <c r="M34" i="5" s="1"/>
  <c r="J163" i="3"/>
  <c r="F21" i="4" s="1"/>
  <c r="H162" i="3"/>
  <c r="D163" i="3"/>
  <c r="N161" i="3"/>
  <c r="E161" i="3"/>
  <c r="N160" i="3"/>
  <c r="E160" i="3"/>
  <c r="N159" i="3"/>
  <c r="E159" i="3"/>
  <c r="U158" i="3"/>
  <c r="U157" i="3"/>
  <c r="U156" i="3"/>
  <c r="N155" i="3"/>
  <c r="E155" i="3"/>
  <c r="N154" i="3"/>
  <c r="E154" i="3"/>
  <c r="N152" i="3"/>
  <c r="E152" i="3"/>
  <c r="N151" i="3"/>
  <c r="E151" i="3"/>
  <c r="N150" i="3"/>
  <c r="E150" i="3"/>
  <c r="N149" i="3"/>
  <c r="E149" i="3"/>
  <c r="N148" i="3"/>
  <c r="E148" i="3"/>
  <c r="N147" i="3"/>
  <c r="E147" i="3"/>
  <c r="F147" i="3" s="1"/>
  <c r="E146" i="3"/>
  <c r="F146" i="3" s="1"/>
  <c r="E145" i="3"/>
  <c r="L54" i="1" s="1"/>
  <c r="D144" i="3"/>
  <c r="D143" i="3" s="1"/>
  <c r="E142" i="3"/>
  <c r="E141" i="3"/>
  <c r="F140" i="3"/>
  <c r="U138" i="3"/>
  <c r="E138" i="3"/>
  <c r="L48" i="1" s="1"/>
  <c r="E137" i="3"/>
  <c r="E136" i="3"/>
  <c r="E135" i="3"/>
  <c r="E134" i="3"/>
  <c r="L46" i="1" s="1"/>
  <c r="E133" i="3"/>
  <c r="E132" i="3"/>
  <c r="E131" i="3"/>
  <c r="E130" i="3"/>
  <c r="F130" i="3" s="1"/>
  <c r="E129" i="3"/>
  <c r="E128" i="3"/>
  <c r="E127" i="3"/>
  <c r="U126" i="3"/>
  <c r="U125" i="3"/>
  <c r="U123" i="3"/>
  <c r="U122" i="3"/>
  <c r="U121" i="3"/>
  <c r="U120" i="3"/>
  <c r="U119" i="3"/>
  <c r="U118" i="3"/>
  <c r="U117" i="3"/>
  <c r="U116" i="3"/>
  <c r="U115" i="3"/>
  <c r="U114" i="3"/>
  <c r="U113" i="3"/>
  <c r="U112" i="3"/>
  <c r="N111" i="3"/>
  <c r="N110" i="3"/>
  <c r="N109" i="3"/>
  <c r="U108" i="3"/>
  <c r="U107" i="3"/>
  <c r="E105" i="3"/>
  <c r="F105" i="3" s="1"/>
  <c r="E104" i="3"/>
  <c r="F104" i="3" s="1"/>
  <c r="D103" i="3"/>
  <c r="E101" i="3"/>
  <c r="F101" i="3" s="1"/>
  <c r="E100" i="3"/>
  <c r="F100" i="3" s="1"/>
  <c r="E99" i="3"/>
  <c r="E98" i="3"/>
  <c r="F98" i="3" s="1"/>
  <c r="E97" i="3"/>
  <c r="E96" i="3"/>
  <c r="E95" i="3"/>
  <c r="F95" i="3" s="1"/>
  <c r="U93" i="3"/>
  <c r="E93" i="3" s="1"/>
  <c r="U92" i="3"/>
  <c r="E92" i="3" s="1"/>
  <c r="U91" i="3"/>
  <c r="E91" i="3" s="1"/>
  <c r="F89" i="3"/>
  <c r="F88" i="3"/>
  <c r="N87" i="3"/>
  <c r="F86" i="3"/>
  <c r="F85" i="3"/>
  <c r="U84" i="3"/>
  <c r="M15" i="5" s="1"/>
  <c r="E83" i="3"/>
  <c r="E82" i="3"/>
  <c r="F82" i="3" s="1"/>
  <c r="U80" i="3"/>
  <c r="U79" i="3"/>
  <c r="U78" i="3"/>
  <c r="F78" i="3"/>
  <c r="U77" i="3"/>
  <c r="U76" i="3"/>
  <c r="F76" i="3"/>
  <c r="U75" i="3"/>
  <c r="U74" i="3"/>
  <c r="F74" i="3"/>
  <c r="F73" i="3"/>
  <c r="U72" i="3"/>
  <c r="U71" i="3"/>
  <c r="U69" i="3"/>
  <c r="U68" i="3"/>
  <c r="U67" i="3"/>
  <c r="U66" i="3"/>
  <c r="U65" i="3"/>
  <c r="U64" i="3"/>
  <c r="U63" i="3"/>
  <c r="U62" i="3"/>
  <c r="U61" i="3"/>
  <c r="U60" i="3"/>
  <c r="U59" i="3"/>
  <c r="U58" i="3"/>
  <c r="F57" i="3"/>
  <c r="U56" i="3"/>
  <c r="F56" i="3"/>
  <c r="U55" i="3"/>
  <c r="F55" i="3"/>
  <c r="U54" i="3"/>
  <c r="U53" i="3"/>
  <c r="U52" i="3"/>
  <c r="U51" i="3"/>
  <c r="U50" i="3"/>
  <c r="F50" i="3"/>
  <c r="U48" i="3"/>
  <c r="F47" i="3"/>
  <c r="U46" i="3"/>
  <c r="U45" i="3"/>
  <c r="U44" i="3"/>
  <c r="U43" i="3"/>
  <c r="U42" i="3"/>
  <c r="U41" i="3"/>
  <c r="U40" i="3"/>
  <c r="U39" i="3"/>
  <c r="U38" i="3"/>
  <c r="U37" i="3"/>
  <c r="U36" i="3"/>
  <c r="U35" i="3"/>
  <c r="U34" i="3"/>
  <c r="U33" i="3"/>
  <c r="U32" i="3"/>
  <c r="U31" i="3"/>
  <c r="U30" i="3"/>
  <c r="U29" i="3"/>
  <c r="U28" i="3"/>
  <c r="U27" i="3"/>
  <c r="U26" i="3"/>
  <c r="U25" i="3"/>
  <c r="U24" i="3"/>
  <c r="U23" i="3"/>
  <c r="U22" i="3"/>
  <c r="U21" i="3"/>
  <c r="F21" i="3"/>
  <c r="U20" i="3"/>
  <c r="U19" i="3"/>
  <c r="F19" i="3"/>
  <c r="U18" i="3"/>
  <c r="U17" i="3"/>
  <c r="F17" i="3"/>
  <c r="U16" i="3"/>
  <c r="U15" i="3"/>
  <c r="F15" i="3"/>
  <c r="E14" i="3"/>
  <c r="L15" i="1" s="1"/>
  <c r="U13" i="3"/>
  <c r="E13" i="3" s="1"/>
  <c r="U12" i="3"/>
  <c r="E12" i="3" s="1"/>
  <c r="U11" i="3"/>
  <c r="E11" i="3" s="1"/>
  <c r="U10" i="3"/>
  <c r="E10" i="3" s="1"/>
  <c r="L11" i="1" s="1"/>
  <c r="D8" i="3"/>
  <c r="F37" i="2"/>
  <c r="F36" i="2"/>
  <c r="G36" i="2" s="1"/>
  <c r="F35" i="2"/>
  <c r="E34" i="2"/>
  <c r="E33" i="2" s="1"/>
  <c r="D34" i="2"/>
  <c r="D33" i="2" s="1"/>
  <c r="F32" i="2"/>
  <c r="G32" i="2" s="1"/>
  <c r="F31" i="2"/>
  <c r="F30" i="2"/>
  <c r="E29" i="2"/>
  <c r="E28" i="2" s="1"/>
  <c r="D29" i="2"/>
  <c r="D28" i="2" s="1"/>
  <c r="E27" i="2"/>
  <c r="E26" i="2" s="1"/>
  <c r="E25" i="2" s="1"/>
  <c r="D27" i="2"/>
  <c r="D26" i="2" s="1"/>
  <c r="E24" i="2"/>
  <c r="D24" i="2"/>
  <c r="F24" i="2" s="1"/>
  <c r="E23" i="2"/>
  <c r="D23" i="2"/>
  <c r="E22" i="2"/>
  <c r="E21" i="2" s="1"/>
  <c r="F21" i="2" s="1"/>
  <c r="D22" i="2"/>
  <c r="D21" i="2" s="1"/>
  <c r="E20" i="2"/>
  <c r="E17" i="2" s="1"/>
  <c r="E16" i="2" s="1"/>
  <c r="D20" i="2"/>
  <c r="F20" i="2" s="1"/>
  <c r="F19" i="2"/>
  <c r="F18" i="2"/>
  <c r="G18" i="2" s="1"/>
  <c r="E15" i="2"/>
  <c r="E14" i="2" s="1"/>
  <c r="E13" i="2" s="1"/>
  <c r="F13" i="2" s="1"/>
  <c r="D15" i="2"/>
  <c r="D14" i="2"/>
  <c r="D13" i="2" s="1"/>
  <c r="E12" i="2"/>
  <c r="E11" i="2" s="1"/>
  <c r="D12" i="2"/>
  <c r="D11" i="2"/>
  <c r="D10" i="2" s="1"/>
  <c r="M56" i="1"/>
  <c r="M55" i="1"/>
  <c r="N55" i="1" s="1"/>
  <c r="K54" i="1"/>
  <c r="L51" i="1"/>
  <c r="K50" i="1"/>
  <c r="K49" i="1" s="1"/>
  <c r="K48" i="1"/>
  <c r="K46" i="1"/>
  <c r="M45" i="1"/>
  <c r="M44" i="1"/>
  <c r="L42" i="1"/>
  <c r="L40" i="1"/>
  <c r="M40" i="1" s="1"/>
  <c r="K40" i="1"/>
  <c r="L39" i="1"/>
  <c r="K39" i="1"/>
  <c r="D38" i="1"/>
  <c r="F38" i="1" s="1"/>
  <c r="E37" i="1"/>
  <c r="D37" i="1"/>
  <c r="F37" i="1" s="1"/>
  <c r="G37" i="1" s="1"/>
  <c r="E36" i="1"/>
  <c r="D36" i="1"/>
  <c r="E33" i="1"/>
  <c r="D33" i="1"/>
  <c r="E32" i="1"/>
  <c r="D32" i="1"/>
  <c r="F32" i="1" s="1"/>
  <c r="E31" i="1"/>
  <c r="D31" i="1"/>
  <c r="L29" i="1"/>
  <c r="M29" i="1" s="1"/>
  <c r="K29" i="1"/>
  <c r="L28" i="1"/>
  <c r="K28" i="1"/>
  <c r="K27" i="1" s="1"/>
  <c r="K26" i="1" s="1"/>
  <c r="E28" i="1"/>
  <c r="D28" i="1"/>
  <c r="D27" i="1" s="1"/>
  <c r="D26" i="1"/>
  <c r="L25" i="1"/>
  <c r="K25" i="1"/>
  <c r="E25" i="1"/>
  <c r="D25" i="1"/>
  <c r="F25" i="1" s="1"/>
  <c r="E24" i="1"/>
  <c r="E23" i="1" s="1"/>
  <c r="D24" i="1"/>
  <c r="L23" i="1"/>
  <c r="K23" i="1"/>
  <c r="E21" i="1"/>
  <c r="D21" i="1"/>
  <c r="L20" i="1"/>
  <c r="K20" i="1"/>
  <c r="F20" i="1"/>
  <c r="E20" i="1"/>
  <c r="D20" i="1"/>
  <c r="E19" i="1"/>
  <c r="D19" i="1"/>
  <c r="D18" i="1"/>
  <c r="D17" i="1" s="1"/>
  <c r="L17" i="1"/>
  <c r="K17" i="1"/>
  <c r="E16" i="1"/>
  <c r="D16" i="1"/>
  <c r="K15" i="1"/>
  <c r="E15" i="1"/>
  <c r="E14" i="1" s="1"/>
  <c r="D15" i="1"/>
  <c r="D14" i="1" s="1"/>
  <c r="E13" i="1"/>
  <c r="E12" i="1" s="1"/>
  <c r="D13" i="1"/>
  <c r="D12" i="1" s="1"/>
  <c r="D11" i="1" s="1"/>
  <c r="K11" i="1"/>
  <c r="E11" i="1"/>
  <c r="K10" i="1"/>
  <c r="D8" i="5" l="1"/>
  <c r="F21" i="5"/>
  <c r="F33" i="1"/>
  <c r="G33" i="1" s="1"/>
  <c r="F30" i="5"/>
  <c r="G30" i="5" s="1"/>
  <c r="E17" i="11"/>
  <c r="M28" i="1"/>
  <c r="F36" i="1"/>
  <c r="F22" i="2"/>
  <c r="F31" i="5"/>
  <c r="G31" i="5" s="1"/>
  <c r="N27" i="5"/>
  <c r="O27" i="5" s="1"/>
  <c r="L28" i="12"/>
  <c r="F33" i="2"/>
  <c r="G33" i="2" s="1"/>
  <c r="E19" i="5"/>
  <c r="E18" i="5" s="1"/>
  <c r="F19" i="4"/>
  <c r="F16" i="4" s="1"/>
  <c r="E18" i="1"/>
  <c r="D17" i="2"/>
  <c r="D16" i="2" s="1"/>
  <c r="F137" i="3"/>
  <c r="G137" i="3" s="1"/>
  <c r="L24" i="1"/>
  <c r="M24" i="1" s="1"/>
  <c r="N24" i="1" s="1"/>
  <c r="E30" i="1"/>
  <c r="E29" i="1" s="1"/>
  <c r="F29" i="1" s="1"/>
  <c r="G29" i="1" s="1"/>
  <c r="F176" i="3"/>
  <c r="G176" i="3" s="1"/>
  <c r="L36" i="1"/>
  <c r="N15" i="5"/>
  <c r="O15" i="5" s="1"/>
  <c r="O46" i="5"/>
  <c r="M51" i="1"/>
  <c r="N51" i="1" s="1"/>
  <c r="U196" i="3"/>
  <c r="U183" i="3" s="1"/>
  <c r="E84" i="3"/>
  <c r="F94" i="3"/>
  <c r="M25" i="1"/>
  <c r="M39" i="1"/>
  <c r="U73" i="3"/>
  <c r="M48" i="1"/>
  <c r="M20" i="1"/>
  <c r="U153" i="3"/>
  <c r="E153" i="3" s="1"/>
  <c r="K53" i="1"/>
  <c r="K52" i="1" s="1"/>
  <c r="N56" i="5"/>
  <c r="O56" i="5" s="1"/>
  <c r="M23" i="1"/>
  <c r="U209" i="3"/>
  <c r="M46" i="1"/>
  <c r="M47" i="1"/>
  <c r="D162" i="3"/>
  <c r="F183" i="3"/>
  <c r="G183" i="3" s="1"/>
  <c r="N31" i="5"/>
  <c r="O31" i="5" s="1"/>
  <c r="U124" i="3"/>
  <c r="E124" i="3" s="1"/>
  <c r="D7" i="3"/>
  <c r="K16" i="1"/>
  <c r="N52" i="5"/>
  <c r="O52" i="5" s="1"/>
  <c r="M18" i="1"/>
  <c r="U9" i="3"/>
  <c r="M11" i="5" s="1"/>
  <c r="U179" i="3"/>
  <c r="U163" i="3" s="1"/>
  <c r="K9" i="1"/>
  <c r="M15" i="1"/>
  <c r="F138" i="3"/>
  <c r="J162" i="3"/>
  <c r="J6" i="3" s="1"/>
  <c r="M42" i="1"/>
  <c r="F83" i="3"/>
  <c r="U90" i="3"/>
  <c r="E90" i="3" s="1"/>
  <c r="E164" i="3"/>
  <c r="D206" i="3"/>
  <c r="F206" i="3" s="1"/>
  <c r="G206" i="3" s="1"/>
  <c r="N28" i="5"/>
  <c r="O28" i="5" s="1"/>
  <c r="L50" i="1"/>
  <c r="L49" i="1" s="1"/>
  <c r="M49" i="1" s="1"/>
  <c r="N49" i="1" s="1"/>
  <c r="L33" i="5"/>
  <c r="M43" i="1"/>
  <c r="N25" i="5"/>
  <c r="O25" i="5" s="1"/>
  <c r="M51" i="5"/>
  <c r="L20" i="5"/>
  <c r="L9" i="5" s="1"/>
  <c r="K28" i="12"/>
  <c r="D25" i="2"/>
  <c r="F25" i="2" s="1"/>
  <c r="F26" i="2"/>
  <c r="E22" i="1"/>
  <c r="F24" i="1"/>
  <c r="M36" i="1"/>
  <c r="M11" i="1"/>
  <c r="K38" i="1"/>
  <c r="F17" i="2"/>
  <c r="G17" i="2" s="1"/>
  <c r="F23" i="2"/>
  <c r="F29" i="2"/>
  <c r="G29" i="2" s="1"/>
  <c r="F18" i="5"/>
  <c r="G18" i="5" s="1"/>
  <c r="F28" i="2"/>
  <c r="G28" i="2" s="1"/>
  <c r="L38" i="1"/>
  <c r="F11" i="2"/>
  <c r="E10" i="2"/>
  <c r="F10" i="2" s="1"/>
  <c r="F16" i="2"/>
  <c r="G16" i="2" s="1"/>
  <c r="K19" i="1"/>
  <c r="D30" i="1"/>
  <c r="D29" i="1" s="1"/>
  <c r="M14" i="5"/>
  <c r="N14" i="5" s="1"/>
  <c r="O14" i="5" s="1"/>
  <c r="E80" i="3"/>
  <c r="E35" i="1"/>
  <c r="M41" i="1"/>
  <c r="N41" i="1" s="1"/>
  <c r="U106" i="3"/>
  <c r="F24" i="5"/>
  <c r="E23" i="5"/>
  <c r="F23" i="5" s="1"/>
  <c r="L16" i="1"/>
  <c r="M17" i="1"/>
  <c r="F14" i="2"/>
  <c r="M54" i="1"/>
  <c r="L53" i="1"/>
  <c r="M35" i="5"/>
  <c r="N35" i="5" s="1"/>
  <c r="O35" i="5" s="1"/>
  <c r="E170" i="3"/>
  <c r="F21" i="1"/>
  <c r="E27" i="1"/>
  <c r="F28" i="1"/>
  <c r="D35" i="1"/>
  <c r="D34" i="1" s="1"/>
  <c r="K32" i="1"/>
  <c r="F19" i="1"/>
  <c r="G19" i="1" s="1"/>
  <c r="D23" i="1"/>
  <c r="D22" i="1" s="1"/>
  <c r="F31" i="1"/>
  <c r="F27" i="2"/>
  <c r="F209" i="3"/>
  <c r="G209" i="3" s="1"/>
  <c r="F35" i="5"/>
  <c r="G35" i="5" s="1"/>
  <c r="F25" i="5"/>
  <c r="M57" i="5"/>
  <c r="N57" i="5" s="1"/>
  <c r="F34" i="2"/>
  <c r="G34" i="2" s="1"/>
  <c r="F9" i="5"/>
  <c r="G9" i="5" s="1"/>
  <c r="F19" i="5"/>
  <c r="G19" i="5" s="1"/>
  <c r="F13" i="5"/>
  <c r="N34" i="5"/>
  <c r="O34" i="5" s="1"/>
  <c r="F36" i="5"/>
  <c r="G36" i="5" s="1"/>
  <c r="F210" i="3"/>
  <c r="G210" i="3" s="1"/>
  <c r="M54" i="5"/>
  <c r="M53" i="5" s="1"/>
  <c r="N53" i="5" s="1"/>
  <c r="O53" i="5" s="1"/>
  <c r="F145" i="3"/>
  <c r="F164" i="3" l="1"/>
  <c r="G164" i="3" s="1"/>
  <c r="L33" i="1"/>
  <c r="M33" i="1" s="1"/>
  <c r="N33" i="1" s="1"/>
  <c r="F18" i="1"/>
  <c r="G18" i="1" s="1"/>
  <c r="E17" i="1"/>
  <c r="F17" i="1" s="1"/>
  <c r="G17" i="1" s="1"/>
  <c r="F170" i="3"/>
  <c r="G170" i="3" s="1"/>
  <c r="L34" i="1"/>
  <c r="M34" i="1" s="1"/>
  <c r="N34" i="1" s="1"/>
  <c r="F153" i="3"/>
  <c r="G153" i="3" s="1"/>
  <c r="L30" i="1"/>
  <c r="F30" i="1"/>
  <c r="G30" i="1" s="1"/>
  <c r="F124" i="3"/>
  <c r="G124" i="3" s="1"/>
  <c r="L22" i="1"/>
  <c r="M22" i="1" s="1"/>
  <c r="N22" i="1" s="1"/>
  <c r="F22" i="1"/>
  <c r="U49" i="3"/>
  <c r="U8" i="3" s="1"/>
  <c r="E8" i="3" s="1"/>
  <c r="F84" i="3"/>
  <c r="G84" i="3" s="1"/>
  <c r="L14" i="1"/>
  <c r="M14" i="1" s="1"/>
  <c r="N14" i="1" s="1"/>
  <c r="F80" i="3"/>
  <c r="G80" i="3" s="1"/>
  <c r="L13" i="1"/>
  <c r="M13" i="1" s="1"/>
  <c r="N13" i="1" s="1"/>
  <c r="M16" i="1"/>
  <c r="E179" i="3"/>
  <c r="U144" i="3"/>
  <c r="E9" i="3"/>
  <c r="F9" i="3" s="1"/>
  <c r="G9" i="3" s="1"/>
  <c r="M23" i="5"/>
  <c r="N23" i="5" s="1"/>
  <c r="O23" i="5" s="1"/>
  <c r="M50" i="1"/>
  <c r="N50" i="1" s="1"/>
  <c r="M38" i="5"/>
  <c r="N38" i="5" s="1"/>
  <c r="O38" i="5" s="1"/>
  <c r="D6" i="3"/>
  <c r="K31" i="1"/>
  <c r="K8" i="1"/>
  <c r="N85" i="3"/>
  <c r="N86" i="3" s="1"/>
  <c r="N88" i="3" s="1"/>
  <c r="N89" i="3" s="1"/>
  <c r="N54" i="5"/>
  <c r="O54" i="5" s="1"/>
  <c r="N51" i="5"/>
  <c r="O51" i="5" s="1"/>
  <c r="M50" i="5"/>
  <c r="N50" i="5" s="1"/>
  <c r="O50" i="5" s="1"/>
  <c r="N11" i="5"/>
  <c r="O11" i="5" s="1"/>
  <c r="F23" i="1"/>
  <c r="M13" i="5"/>
  <c r="N13" i="5" s="1"/>
  <c r="O13" i="5" s="1"/>
  <c r="E49" i="3"/>
  <c r="E163" i="3"/>
  <c r="E8" i="5"/>
  <c r="F8" i="5" s="1"/>
  <c r="G8" i="5" s="1"/>
  <c r="M38" i="1"/>
  <c r="N38" i="1" s="1"/>
  <c r="F35" i="1"/>
  <c r="G35" i="1" s="1"/>
  <c r="E34" i="1"/>
  <c r="F34" i="1" s="1"/>
  <c r="G34" i="1" s="1"/>
  <c r="M22" i="5"/>
  <c r="U103" i="3"/>
  <c r="E103" i="3" s="1"/>
  <c r="E106" i="3"/>
  <c r="F7" i="4"/>
  <c r="F6" i="4" s="1"/>
  <c r="E5" i="4" s="1"/>
  <c r="F27" i="1"/>
  <c r="E26" i="1"/>
  <c r="F26" i="1" s="1"/>
  <c r="M53" i="1"/>
  <c r="N53" i="1" s="1"/>
  <c r="L52" i="1"/>
  <c r="M52" i="1" s="1"/>
  <c r="N52" i="1" s="1"/>
  <c r="F179" i="3" l="1"/>
  <c r="G179" i="3" s="1"/>
  <c r="L37" i="1"/>
  <c r="M37" i="1" s="1"/>
  <c r="N37" i="1" s="1"/>
  <c r="M30" i="1"/>
  <c r="N30" i="1" s="1"/>
  <c r="L27" i="1"/>
  <c r="F106" i="3"/>
  <c r="G106" i="3" s="1"/>
  <c r="L21" i="1"/>
  <c r="F49" i="3"/>
  <c r="G49" i="3" s="1"/>
  <c r="L12" i="1"/>
  <c r="M12" i="1" s="1"/>
  <c r="N12" i="1" s="1"/>
  <c r="L10" i="1"/>
  <c r="M10" i="1" s="1"/>
  <c r="N10" i="1" s="1"/>
  <c r="K7" i="1"/>
  <c r="M33" i="5"/>
  <c r="N33" i="5" s="1"/>
  <c r="O33" i="5" s="1"/>
  <c r="E144" i="3"/>
  <c r="U143" i="3"/>
  <c r="U7" i="3"/>
  <c r="E7" i="3"/>
  <c r="F8" i="3"/>
  <c r="N22" i="5"/>
  <c r="O22" i="5" s="1"/>
  <c r="M20" i="5"/>
  <c r="N20" i="5" s="1"/>
  <c r="O20" i="5" s="1"/>
  <c r="F103" i="3"/>
  <c r="G103" i="3" s="1"/>
  <c r="M10" i="5"/>
  <c r="E162" i="3"/>
  <c r="F162" i="3" s="1"/>
  <c r="G162" i="3" s="1"/>
  <c r="F163" i="3"/>
  <c r="G163" i="3" s="1"/>
  <c r="L9" i="1" l="1"/>
  <c r="L19" i="1"/>
  <c r="M19" i="1" s="1"/>
  <c r="N19" i="1" s="1"/>
  <c r="M21" i="1"/>
  <c r="N21" i="1" s="1"/>
  <c r="L26" i="1"/>
  <c r="M26" i="1" s="1"/>
  <c r="N26" i="1" s="1"/>
  <c r="M27" i="1"/>
  <c r="N27" i="1" s="1"/>
  <c r="E143" i="3"/>
  <c r="F143" i="3" s="1"/>
  <c r="G143" i="3" s="1"/>
  <c r="F144" i="3"/>
  <c r="G144" i="3" s="1"/>
  <c r="G8" i="3"/>
  <c r="F7" i="3"/>
  <c r="G7" i="3" s="1"/>
  <c r="M35" i="1"/>
  <c r="L32" i="1"/>
  <c r="L8" i="1"/>
  <c r="M9" i="1"/>
  <c r="N9" i="1" s="1"/>
  <c r="M9" i="5"/>
  <c r="N10" i="5"/>
  <c r="O10" i="5" s="1"/>
  <c r="E6" i="3" l="1"/>
  <c r="F6" i="3" s="1"/>
  <c r="G6" i="3" s="1"/>
  <c r="N9" i="5"/>
  <c r="O9" i="5" s="1"/>
  <c r="M8" i="1"/>
  <c r="N8" i="1" s="1"/>
  <c r="L31" i="1"/>
  <c r="M31" i="1" s="1"/>
  <c r="N31" i="1" s="1"/>
  <c r="M32" i="1"/>
  <c r="N32" i="1" s="1"/>
  <c r="L7" i="1" l="1"/>
  <c r="M7" i="1" s="1"/>
  <c r="N7" i="1" s="1"/>
  <c r="U162" i="3"/>
  <c r="U6" i="3" s="1"/>
  <c r="M42" i="5"/>
  <c r="N42" i="5" s="1"/>
  <c r="O42" i="5" s="1"/>
  <c r="D7" i="1" l="1"/>
  <c r="E7" i="1"/>
  <c r="F7" i="1"/>
  <c r="G7" i="1"/>
  <c r="D8" i="1"/>
  <c r="E8" i="1"/>
  <c r="F8" i="1"/>
  <c r="G8" i="1"/>
  <c r="D9" i="1"/>
  <c r="E9" i="1"/>
  <c r="F9" i="1"/>
  <c r="G9" i="1"/>
  <c r="D10" i="1"/>
  <c r="E10" i="1"/>
  <c r="F10" i="1"/>
  <c r="G10" i="1"/>
  <c r="D6" i="2"/>
  <c r="E6" i="2"/>
  <c r="F6" i="2"/>
  <c r="G6" i="2"/>
  <c r="D7" i="2"/>
  <c r="E7" i="2"/>
  <c r="F7" i="2"/>
  <c r="D8" i="2"/>
  <c r="E8" i="2"/>
  <c r="F8" i="2"/>
  <c r="D9" i="2"/>
  <c r="E9" i="2"/>
  <c r="F9" i="2"/>
  <c r="C5" i="4"/>
  <c r="D16" i="4"/>
  <c r="D17" i="4"/>
  <c r="L8" i="5"/>
  <c r="M8" i="5"/>
  <c r="N8" i="5"/>
  <c r="O8" i="5"/>
  <c r="L32" i="5"/>
  <c r="M32" i="5"/>
  <c r="N32" i="5"/>
  <c r="O32" i="5"/>
  <c r="L39" i="5"/>
  <c r="M39" i="5"/>
  <c r="N39" i="5"/>
  <c r="O39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213" authorId="0" shapeId="0" xr:uid="{00000000-0006-0000-0200-000001000000}">
      <text>
        <r>
          <rPr>
            <b/>
            <sz val="9"/>
            <color rgb="FF000000"/>
            <rFont val="Tahoma"/>
            <family val="2"/>
          </rPr>
          <t>USER: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보조금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 xml:space="preserve">이월금액
</t>
        </r>
        <r>
          <rPr>
            <sz val="9"/>
            <color rgb="FF000000"/>
            <rFont val="Tahoma"/>
            <family val="2"/>
          </rPr>
          <t>=24</t>
        </r>
        <r>
          <rPr>
            <sz val="9"/>
            <color rgb="FF000000"/>
            <rFont val="돋움"/>
            <family val="3"/>
            <charset val="129"/>
          </rPr>
          <t>년도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반환금</t>
        </r>
      </text>
    </comment>
    <comment ref="J213" authorId="0" shapeId="0" xr:uid="{00000000-0006-0000-0200-000002000000}">
      <text>
        <r>
          <rPr>
            <b/>
            <sz val="9"/>
            <color rgb="FF000000"/>
            <rFont val="Tahoma"/>
            <family val="2"/>
          </rPr>
          <t>USER: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자부담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 xml:space="preserve">이월금액
</t>
        </r>
      </text>
    </comment>
  </commentList>
</comments>
</file>

<file path=xl/sharedStrings.xml><?xml version="1.0" encoding="utf-8"?>
<sst xmlns="http://schemas.openxmlformats.org/spreadsheetml/2006/main" count="1387" uniqueCount="412">
  <si>
    <t>총합계</t>
  </si>
  <si>
    <t>급여</t>
  </si>
  <si>
    <t>자부담</t>
  </si>
  <si>
    <t>순번</t>
  </si>
  <si>
    <t>합계</t>
  </si>
  <si>
    <t>성명</t>
  </si>
  <si>
    <t>목</t>
  </si>
  <si>
    <t>비고</t>
  </si>
  <si>
    <t>제수당</t>
  </si>
  <si>
    <t>000</t>
  </si>
  <si>
    <t>재원</t>
  </si>
  <si>
    <t>관</t>
  </si>
  <si>
    <t>호봉</t>
  </si>
  <si>
    <t>보조금</t>
  </si>
  <si>
    <t>직책</t>
  </si>
  <si>
    <t>항</t>
  </si>
  <si>
    <t>합 계</t>
  </si>
  <si>
    <t>계</t>
  </si>
  <si>
    <t>※ 보건복지가족부 0000년 00000 종사자 보수지급기준표 적용.</t>
  </si>
  <si>
    <t xml:space="preserve"> 산   출   내   역</t>
  </si>
  <si>
    <t>증감금액
(C=B-A)</t>
  </si>
  <si>
    <t>합             계</t>
  </si>
  <si>
    <t>2023년
예산 (A)</t>
  </si>
  <si>
    <t>2023년
결산 (B)</t>
  </si>
  <si>
    <t>사. 사업별 인건비 일람표</t>
  </si>
  <si>
    <t>*보조금 : 8,359,815
-운영비 보조금 이월금(8,301,005원)+예금이자이월금(18,670)원)=8,319,675원
-4종 운영비 : 보조금이월금(40,000원)+예금이자이월금(20원)=40,020원
-7종 운영비 : 예금이자 이월금 120원</t>
  </si>
  <si>
    <t>지자체 별도 지급액</t>
  </si>
  <si>
    <t>(단위 : 원)</t>
  </si>
  <si>
    <t>산  출  내  역</t>
  </si>
  <si>
    <t>00 / 00 퇴사</t>
  </si>
  <si>
    <t>00 / 00 입사</t>
  </si>
  <si>
    <t>아. 일용잡급 일람표</t>
  </si>
  <si>
    <t>지자체 지급액 계</t>
  </si>
  <si>
    <t>세                출</t>
  </si>
  <si>
    <t>세                입</t>
  </si>
  <si>
    <t>증감율(%)
(C/A*100)</t>
  </si>
  <si>
    <t xml:space="preserve">                       (단위 : 원)</t>
  </si>
  <si>
    <t>과                  목</t>
  </si>
  <si>
    <t>법인전입금</t>
  </si>
  <si>
    <t>소   계</t>
  </si>
  <si>
    <t>세   입</t>
  </si>
  <si>
    <t>육아휴직</t>
  </si>
  <si>
    <t>구  분</t>
  </si>
  <si>
    <t>제수당 계</t>
  </si>
  <si>
    <t>세   출</t>
  </si>
  <si>
    <t>00수당</t>
  </si>
  <si>
    <t>증감사유</t>
  </si>
  <si>
    <t>사회보험부담금</t>
  </si>
  <si>
    <t>합  계</t>
  </si>
  <si>
    <t>* 예금이자 (운영비보조금) : 33,120원, (자부담) : 1,646원</t>
  </si>
  <si>
    <t>*다온 : 인건비85,000,000원+운영비10,400,000원+4종 1,231,500원 : 96,631,500원</t>
  </si>
  <si>
    <t>*자부담 : 입소비용수입이월금(12,371,560원), 예금이자이월금(210원)</t>
  </si>
  <si>
    <t>2분기 4종운영비 다온 입소자 특별급식비</t>
  </si>
  <si>
    <t>1분기 4종운영비 다온 입소자 특별급식비</t>
  </si>
  <si>
    <t>2분기 4종운영비 다온 입소자 피복비</t>
  </si>
  <si>
    <t>2분기 4종운영비 다온 입소자 부식비</t>
  </si>
  <si>
    <t>3분기 4종운영비 다온 입소자 피복비</t>
  </si>
  <si>
    <t>1분기 4종운영비 다온 입소자 피복비</t>
  </si>
  <si>
    <t>3분기 4종운영비 다온 입소자 부식비</t>
  </si>
  <si>
    <t>종사자 입퇴사로 인한 호봉 차액 발생</t>
  </si>
  <si>
    <t>4분기 4종운영비 다온 입소자 피복비</t>
  </si>
  <si>
    <t>4분기 4종운영비 다온 입소자 간식비</t>
  </si>
  <si>
    <t>정원 4명중 3명 입소로 인한 차액 발생</t>
  </si>
  <si>
    <t>3분기 4종운영비 다온 입소자 간식비</t>
  </si>
  <si>
    <t>4분기 4종운영비 다온 입소자 건강검진비</t>
  </si>
  <si>
    <t>3분기 4종운영비 다온 입소자 특별급식비</t>
  </si>
  <si>
    <t>2분기 4종운영비 다온 입소자 간식비</t>
  </si>
  <si>
    <t>1분기 4종운영비 다온 입소자 간식비</t>
  </si>
  <si>
    <t>1분기 4종운영비 다온 입소자 부식비</t>
  </si>
  <si>
    <t>4분기 4종운영비 다온 입소자 특별급식비</t>
  </si>
  <si>
    <t>4분기 4종운영비 다온 입소자 부식비</t>
  </si>
  <si>
    <r>
      <t xml:space="preserve">라. 세입 </t>
    </r>
    <r>
      <rPr>
        <b/>
        <sz val="14"/>
        <color rgb="FF000000"/>
        <rFont val="굴림"/>
        <family val="3"/>
        <charset val="129"/>
      </rPr>
      <t>∙</t>
    </r>
    <r>
      <rPr>
        <b/>
        <sz val="14"/>
        <color rgb="FF000000"/>
        <rFont val="HY그래픽"/>
        <family val="1"/>
        <charset val="129"/>
      </rPr>
      <t xml:space="preserve"> 세출 개요(다온)</t>
    </r>
  </si>
  <si>
    <t>입소비용수입</t>
  </si>
  <si>
    <t>사업수입</t>
  </si>
  <si>
    <t>입소자부담금</t>
  </si>
  <si>
    <t>여가활동</t>
  </si>
  <si>
    <t>일상생활서비스</t>
  </si>
  <si>
    <t>과년도수입</t>
  </si>
  <si>
    <t>후원금수입</t>
  </si>
  <si>
    <t>기관운영비</t>
  </si>
  <si>
    <t>차년도이월금</t>
  </si>
  <si>
    <t>라온보조</t>
  </si>
  <si>
    <t>공공요금</t>
  </si>
  <si>
    <t>가온보조</t>
  </si>
  <si>
    <t>보조금반환</t>
  </si>
  <si>
    <t>자산취득비</t>
  </si>
  <si>
    <t>제세공과금</t>
  </si>
  <si>
    <t>업무추진비</t>
  </si>
  <si>
    <t>기타보조금</t>
  </si>
  <si>
    <t>시설장비유지비</t>
  </si>
  <si>
    <t>기타후생경비</t>
  </si>
  <si>
    <t>기타운영비</t>
  </si>
  <si>
    <t>시군구보조금</t>
  </si>
  <si>
    <t>수용기관경비</t>
  </si>
  <si>
    <t>일용잡급</t>
  </si>
  <si>
    <t>시도보조금</t>
  </si>
  <si>
    <t>지정후원금</t>
  </si>
  <si>
    <t>지역사회연계</t>
  </si>
  <si>
    <t>보조금수입</t>
  </si>
  <si>
    <t>수용비및수수료</t>
  </si>
  <si>
    <t>비지정후원금</t>
  </si>
  <si>
    <t>교육사업</t>
  </si>
  <si>
    <t>재산조성비</t>
  </si>
  <si>
    <t>불용품매각대</t>
  </si>
  <si>
    <t>직책보조비</t>
  </si>
  <si>
    <t>◆회의비</t>
  </si>
  <si>
    <t>고용보험</t>
  </si>
  <si>
    <t>단체상해보험</t>
  </si>
  <si>
    <t>◆제세공과금</t>
  </si>
  <si>
    <t>집기구입비</t>
  </si>
  <si>
    <t>◆공공요금</t>
  </si>
  <si>
    <t>보조인력</t>
  </si>
  <si>
    <t>◆기관운영비</t>
  </si>
  <si>
    <t>사회재활교사</t>
  </si>
  <si>
    <t>기타잡수입</t>
  </si>
  <si>
    <t>-연장근로수당</t>
  </si>
  <si>
    <t>명함제작비</t>
  </si>
  <si>
    <t>유관기관경비</t>
  </si>
  <si>
    <t>바온보조</t>
  </si>
  <si>
    <t>국민연금</t>
  </si>
  <si>
    <t>직원복리후생비</t>
  </si>
  <si>
    <t>◆기타후생경비</t>
  </si>
  <si>
    <t>예비비및기타</t>
  </si>
  <si>
    <t>도서구입비</t>
  </si>
  <si>
    <t>마온보조</t>
  </si>
  <si>
    <t>아온보조</t>
  </si>
  <si>
    <t>환경개선사업</t>
  </si>
  <si>
    <t>직원역량강화</t>
  </si>
  <si>
    <t>다온보조</t>
  </si>
  <si>
    <t>1/12</t>
  </si>
  <si>
    <t>◆퇴직적립금</t>
  </si>
  <si>
    <t>사온보조</t>
  </si>
  <si>
    <t>산재보험</t>
  </si>
  <si>
    <t>가족과유대</t>
  </si>
  <si>
    <t>비데렌탈료</t>
  </si>
  <si>
    <t>차량유지비</t>
  </si>
  <si>
    <t>보건위생비</t>
  </si>
  <si>
    <t>출장여비</t>
  </si>
  <si>
    <t>◆생계비</t>
  </si>
  <si>
    <t>사무용품구입</t>
  </si>
  <si>
    <t>◆연료비</t>
  </si>
  <si>
    <t>회의다과비</t>
  </si>
  <si>
    <t>◆직원역량강화</t>
  </si>
  <si>
    <t>자동차보험</t>
  </si>
  <si>
    <t>공구가방</t>
  </si>
  <si>
    <t>방역소독비</t>
  </si>
  <si>
    <t>◆기타운영비</t>
  </si>
  <si>
    <t>차량구입</t>
  </si>
  <si>
    <t>건강보험료</t>
  </si>
  <si>
    <t>기타생계비</t>
  </si>
  <si>
    <t>일상용품구입</t>
  </si>
  <si>
    <t>-명절휴가비</t>
  </si>
  <si>
    <t>◆수용기관경비</t>
  </si>
  <si>
    <t>그룹홈보수비용</t>
  </si>
  <si>
    <t>의약품구입비</t>
  </si>
  <si>
    <t>◆피복비</t>
  </si>
  <si>
    <t>◆제수당</t>
  </si>
  <si>
    <t>◆시설비</t>
  </si>
  <si>
    <t>취사연료비</t>
  </si>
  <si>
    <t>승강기유지비</t>
  </si>
  <si>
    <t>◆자산취득비</t>
  </si>
  <si>
    <t>운영위원회</t>
  </si>
  <si>
    <t>난방연료비</t>
  </si>
  <si>
    <t>직원근무복</t>
  </si>
  <si>
    <t>◆직책보조비</t>
  </si>
  <si>
    <t>특별급식비</t>
  </si>
  <si>
    <t>예치은행</t>
  </si>
  <si>
    <t>시도보조금 계</t>
  </si>
  <si>
    <t>보통예금</t>
  </si>
  <si>
    <t>잡수입 계</t>
  </si>
  <si>
    <t>◆지역사회연계</t>
  </si>
  <si>
    <t>1-월납</t>
  </si>
  <si>
    <t>승강기배상보험</t>
  </si>
  <si>
    <t>◆여가활동</t>
  </si>
  <si>
    <t>화재보험</t>
  </si>
  <si>
    <t>별빛누리그룹홈</t>
  </si>
  <si>
    <t>장비유지비</t>
  </si>
  <si>
    <t>신원재정보험</t>
  </si>
  <si>
    <t>◆의료비</t>
  </si>
  <si>
    <t>후원관리</t>
  </si>
  <si>
    <t>보조구분</t>
  </si>
  <si>
    <t>자부담계</t>
  </si>
  <si>
    <t>시설유지비</t>
  </si>
  <si>
    <t>현재잔액</t>
  </si>
  <si>
    <t>계좌번호</t>
  </si>
  <si>
    <t>보조금계</t>
  </si>
  <si>
    <t>신한은행</t>
  </si>
  <si>
    <t>◆가족과유대</t>
  </si>
  <si>
    <t>보건복지부</t>
  </si>
  <si>
    <t>산출기초</t>
  </si>
  <si>
    <t>◆잡지출</t>
  </si>
  <si>
    <t>위생재료구입</t>
  </si>
  <si>
    <t>예금종류</t>
  </si>
  <si>
    <t>주ㆍ부식비</t>
  </si>
  <si>
    <t>부모간담회</t>
  </si>
  <si>
    <t>◆예비비</t>
  </si>
  <si>
    <t>부담금입금</t>
  </si>
  <si>
    <t>보조금(7종)</t>
  </si>
  <si>
    <t>납입주기</t>
  </si>
  <si>
    <t>회사고객명</t>
  </si>
  <si>
    <t>자립지원사업비</t>
  </si>
  <si>
    <t>회사부담금</t>
  </si>
  <si>
    <t>보조내역</t>
  </si>
  <si>
    <t>채널유형</t>
  </si>
  <si>
    <t>보조금(4종)</t>
  </si>
  <si>
    <t>전년도
이월액</t>
  </si>
  <si>
    <t>운용관리기관</t>
  </si>
  <si>
    <t>표준부담금</t>
  </si>
  <si>
    <t>회사계좌번호</t>
  </si>
  <si>
    <t>가입자부담금</t>
  </si>
  <si>
    <t>자산관리수수료</t>
  </si>
  <si>
    <t>구속성금액</t>
  </si>
  <si>
    <t>특별부담금</t>
  </si>
  <si>
    <t>일시전환금</t>
  </si>
  <si>
    <t>여가활동사업비</t>
  </si>
  <si>
    <t>여름캠프</t>
  </si>
  <si>
    <t>–가족수당</t>
  </si>
  <si>
    <t>보조기관</t>
  </si>
  <si>
    <t>교육재활사업비</t>
  </si>
  <si>
    <t>입금일자</t>
  </si>
  <si>
    <t>가을여행</t>
  </si>
  <si>
    <t>회사고객번호</t>
  </si>
  <si>
    <t>부담금합계</t>
  </si>
  <si>
    <t>부담금구분</t>
  </si>
  <si>
    <t>자산관리기관</t>
  </si>
  <si>
    <t>운용관리수수료</t>
  </si>
  <si>
    <t>부담금종류</t>
  </si>
  <si>
    <t>권익증진사업비</t>
  </si>
  <si>
    <t>우편발송료</t>
  </si>
  <si>
    <t>정수기렌탈료</t>
  </si>
  <si>
    <t>침대렌렌탈료</t>
  </si>
  <si>
    <t>홈페이지제작비</t>
  </si>
  <si>
    <t>수수료합계</t>
  </si>
  <si>
    <t>평가자료제본비</t>
  </si>
  <si>
    <t>◆교육재활</t>
  </si>
  <si>
    <t>보충부담금</t>
  </si>
  <si>
    <t>소방시설점검비</t>
  </si>
  <si>
    <t>프린트렌탈료</t>
  </si>
  <si>
    <t>◆차량비</t>
  </si>
  <si>
    <t>생활재활교사</t>
  </si>
  <si>
    <t>예금이자수입</t>
  </si>
  <si>
    <t>◆지역사회교류</t>
  </si>
  <si>
    <t>수수료</t>
  </si>
  <si>
    <t>잡수입</t>
  </si>
  <si>
    <t>◆급여</t>
  </si>
  <si>
    <t>건조기</t>
  </si>
  <si>
    <t>농협</t>
  </si>
  <si>
    <t>사업비</t>
  </si>
  <si>
    <t>전입금</t>
  </si>
  <si>
    <t>법인</t>
  </si>
  <si>
    <t>차량비</t>
  </si>
  <si>
    <t>마온</t>
  </si>
  <si>
    <t>인건비</t>
  </si>
  <si>
    <t>연료비</t>
  </si>
  <si>
    <t>시설장</t>
  </si>
  <si>
    <t>반환금</t>
  </si>
  <si>
    <t>아온</t>
  </si>
  <si>
    <t>시설비</t>
  </si>
  <si>
    <t>여비</t>
  </si>
  <si>
    <t>조리원</t>
  </si>
  <si>
    <t>=</t>
  </si>
  <si>
    <t>피복비</t>
  </si>
  <si>
    <t>잡지출</t>
  </si>
  <si>
    <t>이월금</t>
  </si>
  <si>
    <t>예비비</t>
  </si>
  <si>
    <t>×</t>
  </si>
  <si>
    <t>바온</t>
  </si>
  <si>
    <t/>
  </si>
  <si>
    <t>운영비</t>
  </si>
  <si>
    <t>회의비</t>
  </si>
  <si>
    <t>급량비</t>
  </si>
  <si>
    <t>◆여비</t>
  </si>
  <si>
    <t>오혜은</t>
  </si>
  <si>
    <t>예금</t>
  </si>
  <si>
    <t>방역비</t>
  </si>
  <si>
    <t>간식비</t>
  </si>
  <si>
    <t>사온</t>
  </si>
  <si>
    <t>1분기 별빛다온 운영비 보조금</t>
  </si>
  <si>
    <t>별빛다온 4종 보조금 예금이자수입</t>
  </si>
  <si>
    <t>3분기 별빛다온 운영비 보조금</t>
  </si>
  <si>
    <t xml:space="preserve">직원들의 입퇴사로 인한 차액발생 </t>
  </si>
  <si>
    <t>증감율(%) (C/A*100)</t>
  </si>
  <si>
    <t>가.  세입.세출 총괄표(다온)</t>
  </si>
  <si>
    <t>별빛다온 4종운영비 예금이자수입</t>
  </si>
  <si>
    <t>4분기 별빛다온 운영비 보조금</t>
  </si>
  <si>
    <t>2023년 
1차 추경 (B)</t>
  </si>
  <si>
    <t>2분기 별빛다온 운영비 보조금</t>
  </si>
  <si>
    <t>실 지출 건 반영에 따른 차액 발생</t>
  </si>
  <si>
    <t>2023년 12월 31일 기준</t>
  </si>
  <si>
    <t>아. 퇴직충당금 명세서(퇴직연금)</t>
  </si>
  <si>
    <t>2023.01~05</t>
  </si>
  <si>
    <t>4종 운영지원사업</t>
  </si>
  <si>
    <t>전년도이월금(후원금)</t>
  </si>
  <si>
    <t>4종 운영지원사업비</t>
  </si>
  <si>
    <t>퇴직금및퇴직적립금</t>
  </si>
  <si>
    <t>전년도이월금(자부담)</t>
  </si>
  <si>
    <t>기타예금이자수입</t>
  </si>
  <si>
    <t>7종 운영지원사업</t>
  </si>
  <si>
    <t>자부담(입소비용)</t>
  </si>
  <si>
    <t>◆사회보험부담비용</t>
  </si>
  <si>
    <t>지역사회교류사업비</t>
  </si>
  <si>
    <t>전년도이월금(보조금)</t>
  </si>
  <si>
    <t>사회보험부담비용</t>
  </si>
  <si>
    <t>노인장기요양보험</t>
  </si>
  <si>
    <t>프로그램사업수입</t>
  </si>
  <si>
    <t>7종 운영지원사업비</t>
  </si>
  <si>
    <t>4종 입소자 피복비</t>
  </si>
  <si>
    <t>◆수용비및수수료</t>
  </si>
  <si>
    <t>차량구입(할부)</t>
  </si>
  <si>
    <t>4종 입소자 간식비</t>
  </si>
  <si>
    <t>지역 명절 선물비</t>
  </si>
  <si>
    <t>자동차세및 각종세금</t>
  </si>
  <si>
    <t>사무용가구 구입</t>
  </si>
  <si>
    <t>◆보조금 반환금</t>
  </si>
  <si>
    <t>호실 냉장고 구입</t>
  </si>
  <si>
    <t>4종 입소자 부식비</t>
  </si>
  <si>
    <t>종합안전배상책임보험</t>
  </si>
  <si>
    <t>사무용OA기기구입</t>
  </si>
  <si>
    <t>◆4종 운영지원사업</t>
  </si>
  <si>
    <t>◆시설장비유지비</t>
  </si>
  <si>
    <t>사업비(사업비)</t>
  </si>
  <si>
    <t>사업비(운영비)</t>
  </si>
  <si>
    <t>누      계</t>
  </si>
  <si>
    <t>퇴직금 및
퇴직적립금</t>
  </si>
  <si>
    <t>◆ 차년도이월금</t>
  </si>
  <si>
    <t>9월 퇴직적립금</t>
  </si>
  <si>
    <t>7월 퇴직적립금</t>
  </si>
  <si>
    <t>8월 퇴직적립금</t>
  </si>
  <si>
    <t>사무비(운영비)</t>
  </si>
  <si>
    <t>11월 퇴직적립금</t>
  </si>
  <si>
    <t>10월 퇴직적립금</t>
  </si>
  <si>
    <t>12월 퇴직연금</t>
  </si>
  <si>
    <t>사무비(인건비)</t>
  </si>
  <si>
    <t>2022.06.</t>
  </si>
  <si>
    <t>사무비(업무추진비)</t>
  </si>
  <si>
    <t>퇴직연금 우편발송료</t>
  </si>
  <si>
    <t>공인인증발급수수료</t>
  </si>
  <si>
    <t>제2프로그램실연료비</t>
  </si>
  <si>
    <t>연말정산세무대리수수료</t>
  </si>
  <si>
    <t>2023.07~08</t>
  </si>
  <si>
    <t>2023.03~12</t>
  </si>
  <si>
    <t>2023.11~12</t>
  </si>
  <si>
    <t>5월 퇴직적립금</t>
  </si>
  <si>
    <t>3월 퇴직적립금</t>
  </si>
  <si>
    <t>당해년도
감소액</t>
  </si>
  <si>
    <t>2월 퇴직적립금</t>
  </si>
  <si>
    <t>B088-신한은행</t>
  </si>
  <si>
    <t>6월 퇴직적립금</t>
  </si>
  <si>
    <t>당해년도 증가액</t>
  </si>
  <si>
    <t>1년미만 환급계</t>
  </si>
  <si>
    <t>1-단말기(직납)</t>
  </si>
  <si>
    <t>퇴직보험신탁전환금</t>
  </si>
  <si>
    <t>홈나들이및생일잔치</t>
  </si>
  <si>
    <t>보조금(운영비)</t>
  </si>
  <si>
    <t>4월 퇴직적립금</t>
  </si>
  <si>
    <t>1월 퇴직적립금</t>
  </si>
  <si>
    <t>2022.05.31.</t>
  </si>
  <si>
    <t>사. 현금및예금명세서</t>
  </si>
  <si>
    <t>가족과의유대사업비</t>
  </si>
  <si>
    <t>퇴직연금 지급계</t>
  </si>
  <si>
    <t>전화,전기요금 등</t>
  </si>
  <si>
    <t>초기입금예정일자</t>
  </si>
  <si>
    <t>마.  증감사유(다온)</t>
  </si>
  <si>
    <t>별빛다온 운영비 예금이자수입</t>
  </si>
  <si>
    <t>1년이상자 퇴직금 지급</t>
  </si>
  <si>
    <t>2023 퇴직연금 총계</t>
  </si>
  <si>
    <t>4종 입소자 건강검진비</t>
  </si>
  <si>
    <t>실 지출이 반영된 차액 발생</t>
  </si>
  <si>
    <t>4분기 별빛다온 종사자인건비</t>
  </si>
  <si>
    <t>나.  세입결산서(다온)</t>
  </si>
  <si>
    <t xml:space="preserve">거래내역조회(회사조회) </t>
  </si>
  <si>
    <t>260-005-925969</t>
  </si>
  <si>
    <t>다.  세출결산서(다온)</t>
  </si>
  <si>
    <t>4종 입소자 특별급식비</t>
  </si>
  <si>
    <t>자. 퇴직금 불입내역서</t>
  </si>
  <si>
    <t>2분기 별빛다온 종사자인건비</t>
  </si>
  <si>
    <t>3분기 별빛다온 종사자인건비</t>
  </si>
  <si>
    <t>1분기 별빛다온 종사자인건비</t>
  </si>
  <si>
    <t>1년 미만자 1명 환급</t>
  </si>
  <si>
    <t>차. 정부보조금 명세서</t>
  </si>
  <si>
    <t>2023년 
결산 (B)</t>
  </si>
  <si>
    <t>개인별 시간외 시급계산 : 기본급X1/209X1.5</t>
  </si>
  <si>
    <t>경기도</t>
  </si>
  <si>
    <t>과목</t>
  </si>
  <si>
    <t>DC</t>
  </si>
  <si>
    <t>구분</t>
  </si>
  <si>
    <t>제도</t>
  </si>
  <si>
    <t>수령일</t>
  </si>
  <si>
    <t>이상현</t>
  </si>
  <si>
    <t>납입계</t>
  </si>
  <si>
    <t>김대현</t>
  </si>
  <si>
    <t>금액</t>
  </si>
  <si>
    <t>이기수</t>
  </si>
  <si>
    <t xml:space="preserve"> </t>
  </si>
  <si>
    <t>다온</t>
  </si>
  <si>
    <t>후원금</t>
  </si>
  <si>
    <t>의료비</t>
  </si>
  <si>
    <t>라온</t>
  </si>
  <si>
    <t>소계</t>
  </si>
  <si>
    <t>사무비</t>
  </si>
  <si>
    <t>생계비</t>
  </si>
  <si>
    <t>가온</t>
  </si>
  <si>
    <t>김병곤</t>
  </si>
  <si>
    <t>한종수</t>
  </si>
  <si>
    <t>*다온 : 3명X350,000원*12월+1명X350,000원*1월</t>
  </si>
  <si>
    <t>계획 대비 적은 금액의 수입으로 인한 차액발생</t>
  </si>
  <si>
    <t>교육강사비</t>
    <phoneticPr fontId="53" type="noConversion"/>
  </si>
  <si>
    <t>◆자립지원</t>
    <phoneticPr fontId="53" type="noConversion"/>
  </si>
  <si>
    <t>여가활동</t>
    <phoneticPr fontId="53" type="noConversion"/>
  </si>
  <si>
    <t>송년회</t>
    <phoneticPr fontId="53" type="noConversion"/>
  </si>
  <si>
    <t>지역사회행사</t>
    <phoneticPr fontId="53" type="noConversion"/>
  </si>
  <si>
    <t>자립지원사업</t>
    <phoneticPr fontId="5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</si>
</sst>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&quot; &quot;"/>
    <numFmt numFmtId="177" formatCode="0.00&quot; &quot;"/>
    <numFmt numFmtId="178" formatCode="#,##0&quot; &quot;;[Red]&quot;(&quot;#,##0&quot;)&quot;"/>
    <numFmt numFmtId="179" formatCode="&quot; &quot;#,##0&quot; &quot;;&quot;-&quot;#,##0&quot; &quot;;&quot; &quot;&quot;- &quot;;&quot; &quot;@&quot; &quot;"/>
    <numFmt numFmtId="180" formatCode="#,##0.00&quot; &quot;"/>
    <numFmt numFmtId="181" formatCode="&quot; &quot;#,##0&quot; &quot;;&quot;-&quot;#,##0&quot; &quot;;&quot; &quot;&quot;-&quot;#&quot; &quot;;&quot; &quot;@&quot; &quot;"/>
    <numFmt numFmtId="182" formatCode="#&quot;월&quot;"/>
    <numFmt numFmtId="183" formatCode="0.0%"/>
    <numFmt numFmtId="184" formatCode="0.000%"/>
    <numFmt numFmtId="185" formatCode="#&quot;회&quot;"/>
    <numFmt numFmtId="186" formatCode="#&quot;건&quot;"/>
    <numFmt numFmtId="187" formatCode="#&quot;일&quot;"/>
    <numFmt numFmtId="188" formatCode="#&quot;명&quot;"/>
    <numFmt numFmtId="189" formatCode="#&quot;대&quot;"/>
    <numFmt numFmtId="190" formatCode="#,###&quot;원&quot;"/>
    <numFmt numFmtId="191" formatCode="&quot; ₩&quot;#,##0&quot; &quot;;&quot;-₩&quot;#,##0&quot; &quot;;&quot; ₩&quot;&quot;- &quot;;&quot; &quot;@&quot; &quot;"/>
    <numFmt numFmtId="192" formatCode="#,##0_ "/>
    <numFmt numFmtId="193" formatCode="#,##0.00_ "/>
    <numFmt numFmtId="194" formatCode="0.00_ "/>
    <numFmt numFmtId="195" formatCode="0_ "/>
    <numFmt numFmtId="196" formatCode="###,##0"/>
    <numFmt numFmtId="197" formatCode="_-* #,##0_-;\-* #,##0_-;_-* &quot;-&quot;??_-;_-@_-"/>
    <numFmt numFmtId="198" formatCode="##&quot;회&quot;"/>
    <numFmt numFmtId="199" formatCode="##&quot;명&quot;"/>
    <numFmt numFmtId="200" formatCode="#,##0_);\(#,##0\)"/>
    <numFmt numFmtId="201" formatCode="##&quot;시간&quot;"/>
  </numFmts>
  <fonts count="55">
    <font>
      <sz val="11"/>
      <color rgb="FF000000"/>
      <name val="굴림체"/>
    </font>
    <font>
      <sz val="11"/>
      <color rgb="FF000000"/>
      <name val="돋움"/>
      <family val="3"/>
      <charset val="129"/>
    </font>
    <font>
      <sz val="10"/>
      <color rgb="FF000000"/>
      <name val="굴림"/>
      <family val="3"/>
      <charset val="129"/>
    </font>
    <font>
      <sz val="10"/>
      <color rgb="FF000000"/>
      <name val="Helv"/>
    </font>
    <font>
      <sz val="11"/>
      <color rgb="FF000000"/>
      <name val="HY그래픽"/>
      <family val="1"/>
      <charset val="129"/>
    </font>
    <font>
      <sz val="10"/>
      <color rgb="FF000000"/>
      <name val="HY그래픽"/>
      <family val="1"/>
      <charset val="129"/>
    </font>
    <font>
      <sz val="7"/>
      <color rgb="FF000000"/>
      <name val="HY그래픽"/>
      <family val="1"/>
      <charset val="129"/>
    </font>
    <font>
      <sz val="8"/>
      <color rgb="FF000000"/>
      <name val="HY그래픽"/>
      <family val="1"/>
      <charset val="129"/>
    </font>
    <font>
      <b/>
      <sz val="12"/>
      <color rgb="FF000000"/>
      <name val="HY그래픽"/>
      <family val="1"/>
      <charset val="129"/>
    </font>
    <font>
      <b/>
      <sz val="7"/>
      <color rgb="FF000000"/>
      <name val="HY그래픽"/>
      <family val="1"/>
      <charset val="129"/>
    </font>
    <font>
      <b/>
      <sz val="11"/>
      <color rgb="FF000000"/>
      <name val="HY그래픽"/>
      <family val="1"/>
      <charset val="129"/>
    </font>
    <font>
      <b/>
      <sz val="20"/>
      <color rgb="FF000000"/>
      <name val="HY그래픽"/>
      <family val="1"/>
      <charset val="129"/>
    </font>
    <font>
      <sz val="9"/>
      <color rgb="FF000000"/>
      <name val="HY그래픽"/>
      <family val="1"/>
      <charset val="129"/>
    </font>
    <font>
      <sz val="10"/>
      <color rgb="FFFF0000"/>
      <name val="HY그래픽"/>
      <family val="1"/>
      <charset val="129"/>
    </font>
    <font>
      <sz val="11"/>
      <color rgb="FFFF0000"/>
      <name val="HY그래픽"/>
      <family val="1"/>
      <charset val="129"/>
    </font>
    <font>
      <sz val="11"/>
      <color rgb="FFFF0000"/>
      <name val="굴림체"/>
      <family val="3"/>
      <charset val="129"/>
    </font>
    <font>
      <b/>
      <sz val="14"/>
      <color rgb="FF000000"/>
      <name val="HY그래픽"/>
      <family val="1"/>
      <charset val="129"/>
    </font>
    <font>
      <sz val="12"/>
      <color rgb="FF000000"/>
      <name val="HY그래픽"/>
      <family val="1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6"/>
      <color rgb="FF000000"/>
      <name val="HY그래픽"/>
      <family val="1"/>
      <charset val="129"/>
    </font>
    <font>
      <sz val="10"/>
      <color rgb="FF000000"/>
      <name val="굴림체"/>
      <family val="3"/>
      <charset val="129"/>
    </font>
    <font>
      <b/>
      <sz val="9"/>
      <color rgb="FF286892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  <font>
      <b/>
      <sz val="9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Arial"/>
      <family val="2"/>
    </font>
    <font>
      <b/>
      <sz val="9"/>
      <color rgb="FF000000"/>
      <name val="HY그래픽"/>
      <family val="1"/>
      <charset val="129"/>
    </font>
    <font>
      <b/>
      <u/>
      <sz val="10"/>
      <color rgb="FF000000"/>
      <name val="굴림체"/>
      <family val="3"/>
      <charset val="129"/>
    </font>
    <font>
      <sz val="10"/>
      <color rgb="FF000000"/>
      <name val="돋움"/>
      <family val="3"/>
      <charset val="129"/>
    </font>
    <font>
      <b/>
      <sz val="8"/>
      <color rgb="FF000000"/>
      <name val="HY그래픽"/>
      <family val="1"/>
      <charset val="129"/>
    </font>
    <font>
      <b/>
      <u/>
      <sz val="11"/>
      <color rgb="FF000000"/>
      <name val="HY그래픽1"/>
      <family val="3"/>
      <charset val="129"/>
    </font>
    <font>
      <b/>
      <u/>
      <sz val="10"/>
      <color rgb="FF000000"/>
      <name val="HY그래픽"/>
      <family val="1"/>
      <charset val="129"/>
    </font>
    <font>
      <sz val="8"/>
      <color rgb="FF000000"/>
      <name val="굴림"/>
      <family val="3"/>
      <charset val="129"/>
    </font>
    <font>
      <b/>
      <sz val="8"/>
      <color rgb="FF000000"/>
      <name val="굴림"/>
      <family val="3"/>
      <charset val="129"/>
    </font>
    <font>
      <b/>
      <sz val="10"/>
      <color rgb="FF000000"/>
      <name val="굴림체"/>
      <family val="3"/>
      <charset val="129"/>
    </font>
    <font>
      <b/>
      <sz val="10"/>
      <color rgb="FF000000"/>
      <name val="HY그래픽"/>
      <family val="1"/>
      <charset val="129"/>
    </font>
    <font>
      <sz val="8"/>
      <color rgb="FFFF0000"/>
      <name val="HY그래픽"/>
      <family val="1"/>
      <charset val="129"/>
    </font>
    <font>
      <sz val="9"/>
      <color rgb="FF000000"/>
      <name val="굴림"/>
      <family val="3"/>
      <charset val="129"/>
    </font>
    <font>
      <b/>
      <sz val="15"/>
      <color rgb="FF000000"/>
      <name val="맑은 고딕"/>
      <family val="3"/>
      <charset val="129"/>
    </font>
    <font>
      <b/>
      <sz val="14"/>
      <color rgb="FF000000"/>
      <name val="굴림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8"/>
      <name val="돋움"/>
      <family val="3"/>
      <charset val="129"/>
    </font>
    <font>
      <b/>
      <u/>
      <sz val="11"/>
      <color rgb="FF000000"/>
      <name val="굴림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DCE6F2"/>
        <bgColor rgb="FFDCE6F2"/>
      </patternFill>
    </fill>
    <fill>
      <patternFill patternType="solid">
        <fgColor rgb="FFEBF1DE"/>
        <bgColor rgb="FFEBF1DE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7EDFF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FFF99"/>
        <bgColor rgb="FFFFFF99"/>
      </patternFill>
    </fill>
    <fill>
      <patternFill patternType="solid">
        <fgColor rgb="FFE6E0EC"/>
        <bgColor rgb="FFE6E0EC"/>
      </patternFill>
    </fill>
    <fill>
      <patternFill patternType="solid">
        <fgColor rgb="FFDBEEF4"/>
        <bgColor indexed="64"/>
      </patternFill>
    </fill>
    <fill>
      <patternFill patternType="solid">
        <fgColor rgb="FFDBEEF4"/>
        <bgColor rgb="FFDBEEF4"/>
      </patternFill>
    </fill>
    <fill>
      <patternFill patternType="solid">
        <fgColor rgb="FFE6E0EC"/>
        <bgColor rgb="FFFADAF8"/>
      </patternFill>
    </fill>
    <fill>
      <patternFill patternType="solid">
        <fgColor rgb="FFFFFF00"/>
        <bgColor rgb="FFFFFF00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EBD9E9"/>
        <bgColor rgb="FFDBEEF4"/>
      </patternFill>
    </fill>
    <fill>
      <patternFill patternType="solid">
        <fgColor rgb="FFFFFFFF"/>
        <bgColor rgb="FFDBEEF4"/>
      </patternFill>
    </fill>
    <fill>
      <patternFill patternType="solid">
        <fgColor rgb="FFF4F4F4"/>
        <bgColor indexed="64"/>
      </patternFill>
    </fill>
    <fill>
      <patternFill patternType="solid">
        <fgColor rgb="FFFFFFFF"/>
        <bgColor rgb="FFFFFF99"/>
      </patternFill>
    </fill>
    <fill>
      <patternFill patternType="solid">
        <fgColor theme="4" tint="0.79998168889431442"/>
        <bgColor rgb="FFDBEEF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0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auto="1"/>
      </top>
      <bottom style="double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/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hair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/>
      <right style="hair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double">
        <color auto="1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double">
        <color auto="1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double">
        <color auto="1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double">
        <color auto="1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thin">
        <color rgb="FF000000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rgb="FF000000"/>
      </right>
      <top style="hair">
        <color auto="1"/>
      </top>
      <bottom/>
      <diagonal/>
    </border>
    <border>
      <left style="hair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000000"/>
      </left>
      <right/>
      <top/>
      <bottom style="thin">
        <color auto="1"/>
      </bottom>
      <diagonal/>
    </border>
    <border>
      <left style="thin">
        <color rgb="FF000000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hair">
        <color auto="1"/>
      </left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rgb="FF000000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double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rgb="FF000000"/>
      </right>
      <top/>
      <bottom style="hair">
        <color auto="1"/>
      </bottom>
      <diagonal/>
    </border>
    <border>
      <left style="thin">
        <color rgb="FF000000"/>
      </left>
      <right style="hair">
        <color auto="1"/>
      </right>
      <top style="hair">
        <color rgb="FF000000"/>
      </top>
      <bottom style="hair">
        <color rgb="FF000000"/>
      </bottom>
      <diagonal/>
    </border>
    <border>
      <left style="hair">
        <color auto="1"/>
      </left>
      <right style="hair">
        <color auto="1"/>
      </right>
      <top style="hair">
        <color rgb="FF000000"/>
      </top>
      <bottom style="hair">
        <color rgb="FF000000"/>
      </bottom>
      <diagonal/>
    </border>
    <border>
      <left style="double">
        <color auto="1"/>
      </left>
      <right style="hair">
        <color auto="1"/>
      </right>
      <top style="hair">
        <color rgb="FF000000"/>
      </top>
      <bottom style="hair">
        <color rgb="FF000000"/>
      </bottom>
      <diagonal/>
    </border>
    <border>
      <left style="hair">
        <color auto="1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 style="hair">
        <color auto="1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double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double">
        <color rgb="FF000000"/>
      </bottom>
      <diagonal/>
    </border>
    <border>
      <left/>
      <right style="hair">
        <color rgb="FF000000"/>
      </right>
      <top style="hair">
        <color rgb="FF000000"/>
      </top>
      <bottom style="double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rgb="FF000000"/>
      </left>
      <right style="hair">
        <color rgb="FF000000"/>
      </right>
      <top/>
      <bottom style="double">
        <color auto="1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double">
        <color auto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double">
        <color auto="1"/>
      </bottom>
      <diagonal/>
    </border>
    <border>
      <left/>
      <right style="hair">
        <color rgb="FF000000"/>
      </right>
      <top style="hair">
        <color rgb="FF000000"/>
      </top>
      <bottom style="double">
        <color auto="1"/>
      </bottom>
      <diagonal/>
    </border>
    <border>
      <left/>
      <right style="hair">
        <color rgb="FF000000"/>
      </right>
      <top style="double">
        <color auto="1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auto="1"/>
      </top>
      <bottom style="double">
        <color rgb="FF000000"/>
      </bottom>
      <diagonal/>
    </border>
    <border>
      <left style="hair">
        <color rgb="FF000000"/>
      </left>
      <right style="double">
        <color rgb="FF000000"/>
      </right>
      <top/>
      <bottom style="hair">
        <color rgb="FF000000"/>
      </bottom>
      <diagonal/>
    </border>
    <border>
      <left style="hair">
        <color rgb="FF000000"/>
      </left>
      <right style="double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double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double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hair">
        <color rgb="FF000000"/>
      </top>
      <bottom style="hair">
        <color rgb="FF000000"/>
      </bottom>
      <diagonal/>
    </border>
    <border>
      <left style="hair">
        <color auto="1"/>
      </left>
      <right/>
      <top style="double">
        <color rgb="FF000000"/>
      </top>
      <bottom style="double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rgb="FF000000"/>
      </left>
      <right style="double">
        <color rgb="FF000000"/>
      </right>
      <top style="hair">
        <color rgb="FF000000"/>
      </top>
      <bottom style="double">
        <color auto="1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double">
        <color auto="1"/>
      </bottom>
      <diagonal/>
    </border>
    <border>
      <left/>
      <right style="thin">
        <color rgb="FF000000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rgb="FF000000"/>
      </right>
      <top style="double">
        <color auto="1"/>
      </top>
      <bottom style="double">
        <color auto="1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double">
        <color rgb="FF000000"/>
      </bottom>
      <diagonal/>
    </border>
    <border>
      <left style="thin">
        <color rgb="FF000000"/>
      </left>
      <right style="hair">
        <color rgb="FF000000"/>
      </right>
      <top/>
      <bottom style="double">
        <color auto="1"/>
      </bottom>
      <diagonal/>
    </border>
    <border>
      <left style="hair">
        <color rgb="FF000000"/>
      </left>
      <right style="thin">
        <color rgb="FF000000"/>
      </right>
      <top/>
      <bottom style="double">
        <color auto="1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double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double">
        <color rgb="FF000000"/>
      </right>
      <top style="hair">
        <color rgb="FF000000"/>
      </top>
      <bottom style="double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auto="1"/>
      </left>
      <right style="hair">
        <color auto="1"/>
      </right>
      <top style="double">
        <color rgb="FF000000"/>
      </top>
      <bottom style="double">
        <color rgb="FF000000"/>
      </bottom>
      <diagonal/>
    </border>
    <border>
      <left style="double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rgb="FF000000"/>
      </bottom>
      <diagonal/>
    </border>
    <border>
      <left style="hair">
        <color rgb="FF000000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rgb="FF000000"/>
      </right>
      <top style="hair">
        <color auto="1"/>
      </top>
      <bottom style="thin">
        <color indexed="64"/>
      </bottom>
      <diagonal/>
    </border>
  </borders>
  <cellStyleXfs count="16">
    <xf numFmtId="0" fontId="0" fillId="0" borderId="0"/>
    <xf numFmtId="41" fontId="52" fillId="0" borderId="0">
      <alignment vertical="center"/>
    </xf>
    <xf numFmtId="179" fontId="52" fillId="0" borderId="0"/>
    <xf numFmtId="191" fontId="52" fillId="0" borderId="0"/>
    <xf numFmtId="9" fontId="52" fillId="0" borderId="0"/>
    <xf numFmtId="179" fontId="52" fillId="0" borderId="0"/>
    <xf numFmtId="179" fontId="52" fillId="0" borderId="0"/>
    <xf numFmtId="0" fontId="1" fillId="0" borderId="0">
      <alignment vertical="center"/>
    </xf>
    <xf numFmtId="0" fontId="52" fillId="0" borderId="0"/>
    <xf numFmtId="42" fontId="52" fillId="0" borderId="0">
      <alignment vertical="center"/>
    </xf>
    <xf numFmtId="41" fontId="52" fillId="0" borderId="0"/>
    <xf numFmtId="0" fontId="2" fillId="0" borderId="0"/>
    <xf numFmtId="0" fontId="3" fillId="0" borderId="0"/>
    <xf numFmtId="41" fontId="52" fillId="0" borderId="0"/>
    <xf numFmtId="41" fontId="1" fillId="0" borderId="0">
      <alignment vertical="center"/>
    </xf>
    <xf numFmtId="0" fontId="52" fillId="0" borderId="0"/>
  </cellStyleXfs>
  <cellXfs count="782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79" fontId="8" fillId="0" borderId="1" xfId="2" applyFont="1" applyBorder="1" applyAlignment="1">
      <alignment vertical="center"/>
    </xf>
    <xf numFmtId="0" fontId="7" fillId="0" borderId="1" xfId="0" applyFont="1" applyBorder="1" applyAlignment="1">
      <alignment horizontal="right" vertical="center"/>
    </xf>
    <xf numFmtId="176" fontId="9" fillId="0" borderId="2" xfId="2" applyNumberFormat="1" applyFont="1" applyBorder="1" applyAlignment="1">
      <alignment horizontal="right" vertical="center" shrinkToFit="1"/>
    </xf>
    <xf numFmtId="176" fontId="6" fillId="0" borderId="0" xfId="0" applyNumberFormat="1" applyFont="1" applyAlignment="1">
      <alignment vertical="center"/>
    </xf>
    <xf numFmtId="176" fontId="7" fillId="0" borderId="0" xfId="0" applyNumberFormat="1" applyFont="1" applyAlignment="1">
      <alignment vertical="center"/>
    </xf>
    <xf numFmtId="3" fontId="7" fillId="0" borderId="0" xfId="0" applyNumberFormat="1" applyFont="1" applyAlignment="1">
      <alignment vertical="center"/>
    </xf>
    <xf numFmtId="3" fontId="6" fillId="0" borderId="0" xfId="0" applyNumberFormat="1" applyFont="1" applyAlignment="1">
      <alignment vertical="center"/>
    </xf>
    <xf numFmtId="176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9" fontId="5" fillId="0" borderId="0" xfId="2" applyFont="1" applyAlignment="1">
      <alignment vertical="center"/>
    </xf>
    <xf numFmtId="179" fontId="10" fillId="0" borderId="0" xfId="2" applyFont="1" applyAlignment="1">
      <alignment horizontal="left" vertical="center"/>
    </xf>
    <xf numFmtId="179" fontId="11" fillId="0" borderId="1" xfId="2" applyFont="1" applyBorder="1" applyAlignment="1">
      <alignment vertical="center"/>
    </xf>
    <xf numFmtId="179" fontId="5" fillId="0" borderId="1" xfId="2" applyFont="1" applyBorder="1" applyAlignment="1">
      <alignment horizontal="right" vertical="center"/>
    </xf>
    <xf numFmtId="179" fontId="11" fillId="0" borderId="0" xfId="2" applyFont="1" applyAlignment="1">
      <alignment horizontal="center" vertical="center"/>
    </xf>
    <xf numFmtId="0" fontId="4" fillId="0" borderId="0" xfId="0" applyFont="1" applyAlignment="1">
      <alignment vertical="center" shrinkToFit="1"/>
    </xf>
    <xf numFmtId="178" fontId="5" fillId="0" borderId="0" xfId="0" applyNumberFormat="1" applyFont="1" applyAlignment="1">
      <alignment horizontal="right" vertical="center" shrinkToFit="1"/>
    </xf>
    <xf numFmtId="3" fontId="12" fillId="0" borderId="0" xfId="0" applyNumberFormat="1" applyFont="1" applyAlignment="1">
      <alignment vertical="center"/>
    </xf>
    <xf numFmtId="178" fontId="5" fillId="0" borderId="0" xfId="2" applyNumberFormat="1" applyFont="1" applyAlignment="1">
      <alignment horizontal="right" vertical="center" shrinkToFit="1"/>
    </xf>
    <xf numFmtId="178" fontId="13" fillId="0" borderId="0" xfId="2" applyNumberFormat="1" applyFont="1" applyAlignment="1">
      <alignment horizontal="right" vertical="center" shrinkToFit="1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 shrinkToFit="1"/>
    </xf>
    <xf numFmtId="179" fontId="4" fillId="0" borderId="0" xfId="2" applyFont="1" applyAlignment="1">
      <alignment vertical="center"/>
    </xf>
    <xf numFmtId="179" fontId="14" fillId="0" borderId="0" xfId="2" applyFont="1" applyAlignment="1">
      <alignment vertical="center"/>
    </xf>
    <xf numFmtId="176" fontId="5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vertical="center" shrinkToFit="1"/>
    </xf>
    <xf numFmtId="0" fontId="12" fillId="0" borderId="0" xfId="0" applyFont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16" fillId="0" borderId="0" xfId="0" applyNumberFormat="1" applyFont="1" applyAlignment="1">
      <alignment vertical="center" wrapText="1"/>
    </xf>
    <xf numFmtId="176" fontId="4" fillId="0" borderId="0" xfId="0" applyNumberFormat="1" applyFont="1" applyAlignment="1">
      <alignment horizontal="left" vertical="center"/>
    </xf>
    <xf numFmtId="176" fontId="4" fillId="0" borderId="0" xfId="2" applyNumberFormat="1" applyFont="1" applyAlignment="1">
      <alignment vertical="center"/>
    </xf>
    <xf numFmtId="179" fontId="8" fillId="0" borderId="0" xfId="6" applyFont="1" applyAlignment="1">
      <alignment horizontal="center" vertical="center"/>
    </xf>
    <xf numFmtId="179" fontId="8" fillId="0" borderId="0" xfId="6" applyFont="1" applyAlignment="1">
      <alignment vertical="center"/>
    </xf>
    <xf numFmtId="0" fontId="17" fillId="0" borderId="0" xfId="0" applyFont="1" applyAlignment="1">
      <alignment vertical="center"/>
    </xf>
    <xf numFmtId="179" fontId="8" fillId="0" borderId="1" xfId="6" applyFont="1" applyBorder="1" applyAlignment="1">
      <alignment vertical="center"/>
    </xf>
    <xf numFmtId="179" fontId="8" fillId="0" borderId="1" xfId="6" applyFont="1" applyBorder="1" applyAlignment="1">
      <alignment horizontal="center" vertical="center"/>
    </xf>
    <xf numFmtId="191" fontId="18" fillId="0" borderId="1" xfId="3" applyFont="1" applyBorder="1" applyAlignment="1">
      <alignment vertical="center"/>
    </xf>
    <xf numFmtId="191" fontId="19" fillId="0" borderId="1" xfId="3" applyFont="1" applyBorder="1" applyAlignment="1">
      <alignment vertical="center"/>
    </xf>
    <xf numFmtId="179" fontId="20" fillId="2" borderId="3" xfId="2" applyFont="1" applyFill="1" applyBorder="1" applyAlignment="1">
      <alignment horizontal="center" vertical="center"/>
    </xf>
    <xf numFmtId="179" fontId="20" fillId="2" borderId="3" xfId="2" applyFont="1" applyFill="1" applyBorder="1" applyAlignment="1">
      <alignment horizontal="center" vertical="center" wrapText="1"/>
    </xf>
    <xf numFmtId="49" fontId="20" fillId="2" borderId="4" xfId="2" applyNumberFormat="1" applyFont="1" applyFill="1" applyBorder="1" applyAlignment="1">
      <alignment horizontal="center" vertical="center"/>
    </xf>
    <xf numFmtId="179" fontId="20" fillId="2" borderId="4" xfId="2" applyFont="1" applyFill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179" fontId="20" fillId="0" borderId="5" xfId="0" applyNumberFormat="1" applyFont="1" applyBorder="1" applyAlignment="1">
      <alignment horizontal="right" vertical="center"/>
    </xf>
    <xf numFmtId="179" fontId="20" fillId="0" borderId="3" xfId="0" applyNumberFormat="1" applyFont="1" applyBorder="1" applyAlignment="1">
      <alignment horizontal="right" vertical="center"/>
    </xf>
    <xf numFmtId="179" fontId="20" fillId="0" borderId="3" xfId="2" applyFont="1" applyBorder="1" applyAlignment="1">
      <alignment vertical="center"/>
    </xf>
    <xf numFmtId="49" fontId="20" fillId="0" borderId="3" xfId="0" applyNumberFormat="1" applyFont="1" applyBorder="1" applyAlignment="1">
      <alignment horizontal="center" vertical="center"/>
    </xf>
    <xf numFmtId="179" fontId="20" fillId="0" borderId="6" xfId="2" applyFont="1" applyBorder="1" applyAlignment="1">
      <alignment horizontal="center" vertical="center"/>
    </xf>
    <xf numFmtId="179" fontId="20" fillId="0" borderId="4" xfId="2" applyFont="1" applyBorder="1" applyAlignment="1">
      <alignment horizontal="center" vertical="center"/>
    </xf>
    <xf numFmtId="49" fontId="20" fillId="3" borderId="3" xfId="0" applyNumberFormat="1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49" fontId="20" fillId="3" borderId="7" xfId="0" applyNumberFormat="1" applyFont="1" applyFill="1" applyBorder="1" applyAlignment="1">
      <alignment horizontal="center" vertical="center"/>
    </xf>
    <xf numFmtId="179" fontId="20" fillId="4" borderId="3" xfId="2" applyFont="1" applyFill="1" applyBorder="1" applyAlignment="1">
      <alignment vertical="center"/>
    </xf>
    <xf numFmtId="191" fontId="20" fillId="3" borderId="3" xfId="3" applyFont="1" applyFill="1" applyBorder="1" applyAlignment="1">
      <alignment horizontal="center" vertical="center"/>
    </xf>
    <xf numFmtId="0" fontId="20" fillId="5" borderId="3" xfId="0" applyFont="1" applyFill="1" applyBorder="1" applyAlignment="1">
      <alignment horizontal="center" vertical="center"/>
    </xf>
    <xf numFmtId="179" fontId="20" fillId="5" borderId="5" xfId="0" applyNumberFormat="1" applyFont="1" applyFill="1" applyBorder="1" applyAlignment="1">
      <alignment horizontal="right" vertical="center"/>
    </xf>
    <xf numFmtId="179" fontId="20" fillId="5" borderId="3" xfId="0" applyNumberFormat="1" applyFont="1" applyFill="1" applyBorder="1" applyAlignment="1">
      <alignment horizontal="right" vertical="center"/>
    </xf>
    <xf numFmtId="179" fontId="20" fillId="5" borderId="3" xfId="2" applyFont="1" applyFill="1" applyBorder="1" applyAlignment="1">
      <alignment vertical="center"/>
    </xf>
    <xf numFmtId="191" fontId="20" fillId="0" borderId="3" xfId="3" applyFont="1" applyBorder="1" applyAlignment="1">
      <alignment horizontal="center" vertical="center"/>
    </xf>
    <xf numFmtId="191" fontId="20" fillId="0" borderId="0" xfId="3" applyFont="1" applyAlignment="1">
      <alignment vertical="center"/>
    </xf>
    <xf numFmtId="179" fontId="20" fillId="0" borderId="0" xfId="2" applyFont="1" applyAlignment="1">
      <alignment vertical="center"/>
    </xf>
    <xf numFmtId="191" fontId="20" fillId="0" borderId="0" xfId="3" applyFont="1" applyAlignment="1">
      <alignment horizontal="center" vertical="center"/>
    </xf>
    <xf numFmtId="191" fontId="19" fillId="0" borderId="0" xfId="3" applyFont="1" applyAlignment="1">
      <alignment horizontal="left" vertical="center"/>
    </xf>
    <xf numFmtId="0" fontId="20" fillId="0" borderId="3" xfId="0" applyFont="1" applyBorder="1" applyAlignment="1">
      <alignment vertical="center"/>
    </xf>
    <xf numFmtId="192" fontId="21" fillId="0" borderId="8" xfId="0" applyNumberFormat="1" applyFont="1" applyBorder="1" applyAlignment="1">
      <alignment horizontal="center" vertical="center"/>
    </xf>
    <xf numFmtId="192" fontId="21" fillId="0" borderId="9" xfId="0" applyNumberFormat="1" applyFont="1" applyBorder="1" applyAlignment="1">
      <alignment horizontal="center" vertical="center"/>
    </xf>
    <xf numFmtId="192" fontId="21" fillId="0" borderId="10" xfId="0" applyNumberFormat="1" applyFont="1" applyBorder="1" applyAlignment="1">
      <alignment horizontal="center" vertical="center"/>
    </xf>
    <xf numFmtId="192" fontId="8" fillId="0" borderId="11" xfId="0" applyNumberFormat="1" applyFont="1" applyBorder="1" applyAlignment="1">
      <alignment horizontal="center" vertical="center"/>
    </xf>
    <xf numFmtId="192" fontId="8" fillId="0" borderId="12" xfId="0" applyNumberFormat="1" applyFont="1" applyBorder="1" applyAlignment="1">
      <alignment vertical="center"/>
    </xf>
    <xf numFmtId="192" fontId="8" fillId="0" borderId="13" xfId="0" applyNumberFormat="1" applyFont="1" applyBorder="1" applyAlignment="1">
      <alignment horizontal="center" vertical="center"/>
    </xf>
    <xf numFmtId="192" fontId="8" fillId="0" borderId="14" xfId="0" applyNumberFormat="1" applyFont="1" applyBorder="1" applyAlignment="1">
      <alignment horizontal="right" vertical="center"/>
    </xf>
    <xf numFmtId="192" fontId="4" fillId="0" borderId="15" xfId="0" applyNumberFormat="1" applyFont="1" applyBorder="1" applyAlignment="1">
      <alignment horizontal="distributed" vertical="center" readingOrder="1"/>
    </xf>
    <xf numFmtId="192" fontId="4" fillId="0" borderId="16" xfId="1" applyNumberFormat="1" applyFont="1" applyBorder="1" applyAlignment="1">
      <alignment horizontal="right" vertical="center" readingOrder="1"/>
    </xf>
    <xf numFmtId="192" fontId="4" fillId="0" borderId="17" xfId="0" applyNumberFormat="1" applyFont="1" applyBorder="1" applyAlignment="1">
      <alignment horizontal="distributed" vertical="center" readingOrder="1"/>
    </xf>
    <xf numFmtId="192" fontId="4" fillId="0" borderId="18" xfId="0" applyNumberFormat="1" applyFont="1" applyBorder="1" applyAlignment="1">
      <alignment horizontal="right" vertical="center" readingOrder="1"/>
    </xf>
    <xf numFmtId="192" fontId="4" fillId="0" borderId="19" xfId="0" applyNumberFormat="1" applyFont="1" applyBorder="1" applyAlignment="1">
      <alignment horizontal="distributed" vertical="center" readingOrder="1"/>
    </xf>
    <xf numFmtId="41" fontId="4" fillId="0" borderId="20" xfId="1" applyFont="1" applyBorder="1" applyAlignment="1">
      <alignment horizontal="right" vertical="center" shrinkToFit="1"/>
    </xf>
    <xf numFmtId="192" fontId="4" fillId="0" borderId="21" xfId="0" applyNumberFormat="1" applyFont="1" applyBorder="1" applyAlignment="1">
      <alignment horizontal="distributed" vertical="center" readingOrder="1"/>
    </xf>
    <xf numFmtId="192" fontId="4" fillId="0" borderId="22" xfId="0" applyNumberFormat="1" applyFont="1" applyBorder="1" applyAlignment="1">
      <alignment horizontal="right" vertical="center" readingOrder="1"/>
    </xf>
    <xf numFmtId="192" fontId="4" fillId="0" borderId="23" xfId="0" applyNumberFormat="1" applyFont="1" applyBorder="1" applyAlignment="1">
      <alignment horizontal="distributed" vertical="center" readingOrder="1"/>
    </xf>
    <xf numFmtId="192" fontId="4" fillId="0" borderId="24" xfId="1" applyNumberFormat="1" applyFont="1" applyBorder="1" applyAlignment="1">
      <alignment horizontal="right" vertical="center" readingOrder="1"/>
    </xf>
    <xf numFmtId="192" fontId="4" fillId="0" borderId="25" xfId="0" applyNumberFormat="1" applyFont="1" applyBorder="1" applyAlignment="1">
      <alignment horizontal="distributed" vertical="center" readingOrder="1"/>
    </xf>
    <xf numFmtId="192" fontId="4" fillId="0" borderId="26" xfId="0" applyNumberFormat="1" applyFont="1" applyBorder="1" applyAlignment="1">
      <alignment horizontal="right" vertical="center" readingOrder="1"/>
    </xf>
    <xf numFmtId="192" fontId="4" fillId="0" borderId="27" xfId="0" applyNumberFormat="1" applyFont="1" applyBorder="1" applyAlignment="1">
      <alignment horizontal="right" vertical="center" readingOrder="1"/>
    </xf>
    <xf numFmtId="192" fontId="4" fillId="0" borderId="28" xfId="0" applyNumberFormat="1" applyFont="1" applyBorder="1" applyAlignment="1">
      <alignment horizontal="right" vertical="center" readingOrder="1"/>
    </xf>
    <xf numFmtId="192" fontId="4" fillId="0" borderId="29" xfId="0" applyNumberFormat="1" applyFont="1" applyBorder="1" applyAlignment="1">
      <alignment horizontal="right" vertical="center" readingOrder="1"/>
    </xf>
    <xf numFmtId="192" fontId="4" fillId="0" borderId="30" xfId="0" applyNumberFormat="1" applyFont="1" applyBorder="1" applyAlignment="1">
      <alignment horizontal="distributed" vertical="center" readingOrder="1"/>
    </xf>
    <xf numFmtId="192" fontId="4" fillId="0" borderId="31" xfId="0" applyNumberFormat="1" applyFont="1" applyBorder="1" applyAlignment="1">
      <alignment horizontal="right" vertical="center" readingOrder="1"/>
    </xf>
    <xf numFmtId="192" fontId="4" fillId="0" borderId="32" xfId="0" applyNumberFormat="1" applyFont="1" applyBorder="1" applyAlignment="1">
      <alignment horizontal="distributed" vertical="center" readingOrder="1"/>
    </xf>
    <xf numFmtId="192" fontId="4" fillId="0" borderId="33" xfId="0" applyNumberFormat="1" applyFont="1" applyBorder="1" applyAlignment="1">
      <alignment horizontal="distributed" vertical="center" readingOrder="1"/>
    </xf>
    <xf numFmtId="192" fontId="4" fillId="0" borderId="34" xfId="0" applyNumberFormat="1" applyFont="1" applyBorder="1" applyAlignment="1">
      <alignment horizontal="right" vertical="center" readingOrder="1"/>
    </xf>
    <xf numFmtId="0" fontId="4" fillId="6" borderId="35" xfId="0" applyFont="1" applyFill="1" applyBorder="1" applyAlignment="1">
      <alignment horizontal="distributed" vertical="center" readingOrder="1"/>
    </xf>
    <xf numFmtId="41" fontId="4" fillId="6" borderId="36" xfId="0" applyNumberFormat="1" applyFont="1" applyFill="1" applyBorder="1" applyAlignment="1">
      <alignment horizontal="distributed" vertical="center" readingOrder="1"/>
    </xf>
    <xf numFmtId="192" fontId="21" fillId="0" borderId="37" xfId="0" applyNumberFormat="1" applyFont="1" applyBorder="1" applyAlignment="1">
      <alignment horizontal="center" vertical="center"/>
    </xf>
    <xf numFmtId="192" fontId="8" fillId="0" borderId="38" xfId="0" applyNumberFormat="1" applyFont="1" applyBorder="1" applyAlignment="1">
      <alignment horizontal="center" vertical="center"/>
    </xf>
    <xf numFmtId="192" fontId="8" fillId="0" borderId="39" xfId="0" applyNumberFormat="1" applyFont="1" applyBorder="1" applyAlignment="1">
      <alignment vertical="center"/>
    </xf>
    <xf numFmtId="192" fontId="8" fillId="0" borderId="40" xfId="0" applyNumberFormat="1" applyFont="1" applyBorder="1" applyAlignment="1">
      <alignment horizontal="center" vertical="center"/>
    </xf>
    <xf numFmtId="192" fontId="8" fillId="0" borderId="41" xfId="0" applyNumberFormat="1" applyFont="1" applyBorder="1" applyAlignment="1">
      <alignment horizontal="right" vertical="center"/>
    </xf>
    <xf numFmtId="192" fontId="4" fillId="0" borderId="42" xfId="0" applyNumberFormat="1" applyFont="1" applyBorder="1" applyAlignment="1">
      <alignment horizontal="distributed" vertical="center" wrapText="1" readingOrder="1"/>
    </xf>
    <xf numFmtId="192" fontId="4" fillId="0" borderId="43" xfId="0" applyNumberFormat="1" applyFont="1" applyBorder="1" applyAlignment="1">
      <alignment horizontal="distributed" vertical="center" readingOrder="1"/>
    </xf>
    <xf numFmtId="192" fontId="4" fillId="0" borderId="44" xfId="0" applyNumberFormat="1" applyFont="1" applyBorder="1" applyAlignment="1">
      <alignment horizontal="distributed" vertical="center" readingOrder="1"/>
    </xf>
    <xf numFmtId="192" fontId="4" fillId="0" borderId="45" xfId="0" applyNumberFormat="1" applyFont="1" applyBorder="1" applyAlignment="1">
      <alignment horizontal="distributed" vertical="center" readingOrder="1"/>
    </xf>
    <xf numFmtId="192" fontId="4" fillId="0" borderId="46" xfId="0" applyNumberFormat="1" applyFont="1" applyBorder="1" applyAlignment="1">
      <alignment horizontal="distributed" vertical="center" readingOrder="1"/>
    </xf>
    <xf numFmtId="192" fontId="4" fillId="0" borderId="47" xfId="0" applyNumberFormat="1" applyFont="1" applyBorder="1" applyAlignment="1">
      <alignment horizontal="right" vertical="center" readingOrder="1"/>
    </xf>
    <xf numFmtId="0" fontId="4" fillId="6" borderId="42" xfId="0" applyFont="1" applyFill="1" applyBorder="1" applyAlignment="1">
      <alignment horizontal="distributed" vertical="center" readingOrder="1"/>
    </xf>
    <xf numFmtId="41" fontId="4" fillId="6" borderId="48" xfId="0" applyNumberFormat="1" applyFont="1" applyFill="1" applyBorder="1" applyAlignment="1">
      <alignment horizontal="distributed" vertical="center" readingOrder="1"/>
    </xf>
    <xf numFmtId="192" fontId="8" fillId="0" borderId="49" xfId="0" applyNumberFormat="1" applyFont="1" applyBorder="1" applyAlignment="1">
      <alignment horizontal="center" vertical="center"/>
    </xf>
    <xf numFmtId="192" fontId="8" fillId="0" borderId="50" xfId="0" applyNumberFormat="1" applyFont="1" applyBorder="1" applyAlignment="1">
      <alignment horizontal="right" vertical="center"/>
    </xf>
    <xf numFmtId="192" fontId="4" fillId="0" borderId="51" xfId="0" applyNumberFormat="1" applyFont="1" applyBorder="1" applyAlignment="1">
      <alignment horizontal="distributed" vertical="center" readingOrder="1"/>
    </xf>
    <xf numFmtId="192" fontId="4" fillId="0" borderId="52" xfId="0" applyNumberFormat="1" applyFont="1" applyBorder="1" applyAlignment="1">
      <alignment horizontal="right" vertical="center" readingOrder="1"/>
    </xf>
    <xf numFmtId="192" fontId="4" fillId="0" borderId="42" xfId="0" applyNumberFormat="1" applyFont="1" applyBorder="1" applyAlignment="1">
      <alignment horizontal="distributed" vertical="center" readingOrder="1"/>
    </xf>
    <xf numFmtId="192" fontId="21" fillId="0" borderId="53" xfId="0" applyNumberFormat="1" applyFont="1" applyBorder="1" applyAlignment="1">
      <alignment horizontal="center" vertical="center"/>
    </xf>
    <xf numFmtId="192" fontId="4" fillId="0" borderId="54" xfId="0" applyNumberFormat="1" applyFont="1" applyBorder="1" applyAlignment="1">
      <alignment horizontal="distributed" vertical="center" readingOrder="1"/>
    </xf>
    <xf numFmtId="192" fontId="4" fillId="0" borderId="55" xfId="0" applyNumberFormat="1" applyFont="1" applyBorder="1" applyAlignment="1">
      <alignment horizontal="right" vertical="center" readingOrder="1"/>
    </xf>
    <xf numFmtId="0" fontId="4" fillId="6" borderId="56" xfId="0" applyFont="1" applyFill="1" applyBorder="1" applyAlignment="1">
      <alignment horizontal="distributed" vertical="center" readingOrder="1"/>
    </xf>
    <xf numFmtId="41" fontId="4" fillId="6" borderId="57" xfId="0" applyNumberFormat="1" applyFont="1" applyFill="1" applyBorder="1" applyAlignment="1">
      <alignment horizontal="distributed" vertical="center" readingOrder="1"/>
    </xf>
    <xf numFmtId="9" fontId="7" fillId="0" borderId="45" xfId="0" applyNumberFormat="1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 shrinkToFit="1"/>
    </xf>
    <xf numFmtId="41" fontId="7" fillId="0" borderId="20" xfId="1" applyFont="1" applyBorder="1" applyAlignment="1">
      <alignment horizontal="right" vertical="center" shrinkToFit="1"/>
    </xf>
    <xf numFmtId="4" fontId="7" fillId="0" borderId="20" xfId="1" applyNumberFormat="1" applyFont="1" applyBorder="1" applyAlignment="1">
      <alignment horizontal="right" vertical="center" shrinkToFit="1"/>
    </xf>
    <xf numFmtId="192" fontId="6" fillId="0" borderId="58" xfId="6" applyNumberFormat="1" applyFont="1" applyBorder="1" applyAlignment="1">
      <alignment horizontal="right" vertical="center" shrinkToFit="1"/>
    </xf>
    <xf numFmtId="9" fontId="7" fillId="0" borderId="20" xfId="0" applyNumberFormat="1" applyFont="1" applyBorder="1" applyAlignment="1">
      <alignment horizontal="center" vertical="center" shrinkToFit="1"/>
    </xf>
    <xf numFmtId="193" fontId="7" fillId="0" borderId="20" xfId="1" applyNumberFormat="1" applyFont="1" applyBorder="1" applyAlignment="1">
      <alignment horizontal="right" vertical="center" shrinkToFit="1"/>
    </xf>
    <xf numFmtId="193" fontId="7" fillId="0" borderId="20" xfId="0" applyNumberFormat="1" applyFont="1" applyBorder="1" applyAlignment="1">
      <alignment vertical="center" shrinkToFit="1"/>
    </xf>
    <xf numFmtId="0" fontId="4" fillId="0" borderId="2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5" fillId="0" borderId="58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 shrinkToFit="1"/>
    </xf>
    <xf numFmtId="9" fontId="7" fillId="0" borderId="59" xfId="0" applyNumberFormat="1" applyFont="1" applyBorder="1" applyAlignment="1">
      <alignment horizontal="center" vertical="center" shrinkToFit="1"/>
    </xf>
    <xf numFmtId="41" fontId="7" fillId="0" borderId="20" xfId="1" applyFont="1" applyBorder="1" applyAlignment="1">
      <alignment vertical="center" shrinkToFit="1"/>
    </xf>
    <xf numFmtId="9" fontId="7" fillId="0" borderId="19" xfId="0" applyNumberFormat="1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 shrinkToFit="1"/>
    </xf>
    <xf numFmtId="0" fontId="0" fillId="0" borderId="60" xfId="0" applyBorder="1"/>
    <xf numFmtId="0" fontId="7" fillId="0" borderId="45" xfId="0" applyFont="1" applyBorder="1" applyAlignment="1">
      <alignment horizontal="center" vertical="center" shrinkToFit="1"/>
    </xf>
    <xf numFmtId="0" fontId="0" fillId="0" borderId="20" xfId="0" applyBorder="1"/>
    <xf numFmtId="0" fontId="7" fillId="0" borderId="19" xfId="0" applyFont="1" applyBorder="1" applyAlignment="1">
      <alignment horizontal="center" vertical="center" shrinkToFit="1"/>
    </xf>
    <xf numFmtId="0" fontId="7" fillId="0" borderId="59" xfId="0" applyFont="1" applyBorder="1" applyAlignment="1">
      <alignment horizontal="center" vertical="center" shrinkToFit="1"/>
    </xf>
    <xf numFmtId="0" fontId="0" fillId="0" borderId="61" xfId="0" applyBorder="1"/>
    <xf numFmtId="193" fontId="7" fillId="0" borderId="59" xfId="0" applyNumberFormat="1" applyFont="1" applyBorder="1" applyAlignment="1">
      <alignment vertical="center" shrinkToFit="1"/>
    </xf>
    <xf numFmtId="0" fontId="52" fillId="0" borderId="0" xfId="8"/>
    <xf numFmtId="0" fontId="22" fillId="0" borderId="0" xfId="11" applyFont="1" applyAlignment="1">
      <alignment horizontal="center"/>
    </xf>
    <xf numFmtId="192" fontId="23" fillId="7" borderId="3" xfId="8" applyNumberFormat="1" applyFont="1" applyFill="1" applyBorder="1" applyAlignment="1">
      <alignment horizontal="right" vertical="center" wrapText="1"/>
    </xf>
    <xf numFmtId="0" fontId="24" fillId="8" borderId="63" xfId="8" applyFont="1" applyFill="1" applyBorder="1" applyAlignment="1">
      <alignment horizontal="center"/>
    </xf>
    <xf numFmtId="0" fontId="24" fillId="8" borderId="64" xfId="8" applyFont="1" applyFill="1" applyBorder="1" applyAlignment="1">
      <alignment horizontal="center" vertical="center" wrapText="1"/>
    </xf>
    <xf numFmtId="3" fontId="24" fillId="8" borderId="4" xfId="8" applyNumberFormat="1" applyFont="1" applyFill="1" applyBorder="1" applyAlignment="1">
      <alignment horizontal="right" vertical="center" wrapText="1"/>
    </xf>
    <xf numFmtId="0" fontId="24" fillId="8" borderId="5" xfId="8" quotePrefix="1" applyFont="1" applyFill="1" applyBorder="1" applyAlignment="1">
      <alignment horizontal="center" vertical="center" wrapText="1"/>
    </xf>
    <xf numFmtId="0" fontId="24" fillId="8" borderId="65" xfId="8" applyFont="1" applyFill="1" applyBorder="1" applyAlignment="1">
      <alignment horizontal="center" vertical="center" wrapText="1"/>
    </xf>
    <xf numFmtId="0" fontId="24" fillId="8" borderId="7" xfId="8" applyFont="1" applyFill="1" applyBorder="1" applyAlignment="1">
      <alignment horizontal="center" vertical="center" wrapText="1"/>
    </xf>
    <xf numFmtId="0" fontId="25" fillId="0" borderId="63" xfId="8" applyFont="1" applyBorder="1" applyAlignment="1">
      <alignment horizontal="center"/>
    </xf>
    <xf numFmtId="0" fontId="25" fillId="0" borderId="64" xfId="8" applyFont="1" applyBorder="1" applyAlignment="1">
      <alignment horizontal="center" vertical="center" wrapText="1"/>
    </xf>
    <xf numFmtId="3" fontId="25" fillId="0" borderId="4" xfId="8" applyNumberFormat="1" applyFont="1" applyBorder="1" applyAlignment="1">
      <alignment horizontal="right" vertical="center" wrapText="1"/>
    </xf>
    <xf numFmtId="195" fontId="25" fillId="0" borderId="4" xfId="8" quotePrefix="1" applyNumberFormat="1" applyFont="1" applyBorder="1" applyAlignment="1">
      <alignment horizontal="center" vertical="center" wrapText="1"/>
    </xf>
    <xf numFmtId="0" fontId="25" fillId="0" borderId="4" xfId="8" applyFont="1" applyBorder="1" applyAlignment="1">
      <alignment horizontal="center" vertical="center" wrapText="1"/>
    </xf>
    <xf numFmtId="0" fontId="25" fillId="0" borderId="3" xfId="8" applyFont="1" applyBorder="1" applyAlignment="1">
      <alignment horizontal="center" vertical="center" wrapText="1"/>
    </xf>
    <xf numFmtId="0" fontId="24" fillId="8" borderId="66" xfId="8" applyFont="1" applyFill="1" applyBorder="1" applyAlignment="1">
      <alignment horizontal="center"/>
    </xf>
    <xf numFmtId="0" fontId="24" fillId="8" borderId="67" xfId="8" quotePrefix="1" applyFont="1" applyFill="1" applyBorder="1" applyAlignment="1">
      <alignment horizontal="center" vertical="center" wrapText="1"/>
    </xf>
    <xf numFmtId="0" fontId="24" fillId="8" borderId="1" xfId="8" applyFont="1" applyFill="1" applyBorder="1" applyAlignment="1">
      <alignment horizontal="center" vertical="center" wrapText="1"/>
    </xf>
    <xf numFmtId="0" fontId="24" fillId="8" borderId="68" xfId="8" applyFont="1" applyFill="1" applyBorder="1" applyAlignment="1">
      <alignment horizontal="center" vertical="center" wrapText="1"/>
    </xf>
    <xf numFmtId="0" fontId="25" fillId="0" borderId="62" xfId="8" applyFont="1" applyBorder="1" applyAlignment="1">
      <alignment horizontal="right" vertical="center" wrapText="1"/>
    </xf>
    <xf numFmtId="195" fontId="25" fillId="0" borderId="62" xfId="8" quotePrefix="1" applyNumberFormat="1" applyFont="1" applyBorder="1" applyAlignment="1">
      <alignment horizontal="center" vertical="center" wrapText="1"/>
    </xf>
    <xf numFmtId="0" fontId="25" fillId="0" borderId="62" xfId="8" applyFont="1" applyBorder="1" applyAlignment="1">
      <alignment horizontal="center" vertical="center" wrapText="1"/>
    </xf>
    <xf numFmtId="3" fontId="25" fillId="0" borderId="62" xfId="8" applyNumberFormat="1" applyFont="1" applyBorder="1" applyAlignment="1">
      <alignment horizontal="right" vertical="center" wrapText="1"/>
    </xf>
    <xf numFmtId="0" fontId="25" fillId="0" borderId="69" xfId="8" applyFont="1" applyBorder="1" applyAlignment="1">
      <alignment horizontal="center"/>
    </xf>
    <xf numFmtId="0" fontId="25" fillId="0" borderId="70" xfId="8" applyFont="1" applyBorder="1" applyAlignment="1">
      <alignment horizontal="center" vertical="center" wrapText="1"/>
    </xf>
    <xf numFmtId="0" fontId="25" fillId="0" borderId="71" xfId="8" applyFont="1" applyBorder="1" applyAlignment="1">
      <alignment horizontal="right" vertical="center" wrapText="1"/>
    </xf>
    <xf numFmtId="0" fontId="25" fillId="0" borderId="71" xfId="8" quotePrefix="1" applyFont="1" applyBorder="1" applyAlignment="1">
      <alignment horizontal="center" vertical="center" wrapText="1"/>
    </xf>
    <xf numFmtId="0" fontId="25" fillId="0" borderId="71" xfId="8" applyFont="1" applyBorder="1" applyAlignment="1">
      <alignment horizontal="center" vertical="center" wrapText="1"/>
    </xf>
    <xf numFmtId="41" fontId="25" fillId="0" borderId="4" xfId="10" applyFont="1" applyBorder="1" applyAlignment="1">
      <alignment horizontal="right" vertical="center" wrapText="1"/>
    </xf>
    <xf numFmtId="0" fontId="22" fillId="0" borderId="0" xfId="11" applyFont="1"/>
    <xf numFmtId="49" fontId="23" fillId="9" borderId="72" xfId="8" applyNumberFormat="1" applyFont="1" applyFill="1" applyBorder="1" applyAlignment="1">
      <alignment horizontal="center" vertical="center" wrapText="1"/>
    </xf>
    <xf numFmtId="49" fontId="23" fillId="9" borderId="73" xfId="8" applyNumberFormat="1" applyFont="1" applyFill="1" applyBorder="1" applyAlignment="1">
      <alignment horizontal="center" vertical="center" wrapText="1"/>
    </xf>
    <xf numFmtId="0" fontId="20" fillId="0" borderId="0" xfId="11" applyFont="1"/>
    <xf numFmtId="0" fontId="52" fillId="0" borderId="0" xfId="8" applyAlignment="1">
      <alignment shrinkToFit="1"/>
    </xf>
    <xf numFmtId="41" fontId="52" fillId="0" borderId="0" xfId="8" applyNumberFormat="1" applyAlignment="1">
      <alignment shrinkToFit="1"/>
    </xf>
    <xf numFmtId="41" fontId="52" fillId="0" borderId="0" xfId="10" applyAlignment="1">
      <alignment shrinkToFit="1"/>
    </xf>
    <xf numFmtId="0" fontId="26" fillId="0" borderId="0" xfId="8" applyFont="1"/>
    <xf numFmtId="0" fontId="27" fillId="7" borderId="3" xfId="8" applyFont="1" applyFill="1" applyBorder="1" applyAlignment="1">
      <alignment horizontal="center" vertical="center" wrapText="1"/>
    </xf>
    <xf numFmtId="196" fontId="27" fillId="7" borderId="3" xfId="8" applyNumberFormat="1" applyFont="1" applyFill="1" applyBorder="1" applyAlignment="1">
      <alignment horizontal="right" vertical="center" shrinkToFit="1"/>
    </xf>
    <xf numFmtId="0" fontId="28" fillId="10" borderId="4" xfId="8" applyFont="1" applyFill="1" applyBorder="1" applyAlignment="1">
      <alignment horizontal="left" vertical="center" shrinkToFit="1"/>
    </xf>
    <xf numFmtId="0" fontId="28" fillId="10" borderId="4" xfId="8" applyFont="1" applyFill="1" applyBorder="1" applyAlignment="1">
      <alignment horizontal="center" vertical="center" wrapText="1"/>
    </xf>
    <xf numFmtId="3" fontId="28" fillId="10" borderId="4" xfId="8" applyNumberFormat="1" applyFont="1" applyFill="1" applyBorder="1" applyAlignment="1">
      <alignment horizontal="right" vertical="center" shrinkToFit="1"/>
    </xf>
    <xf numFmtId="0" fontId="29" fillId="0" borderId="4" xfId="8" applyFont="1" applyBorder="1" applyAlignment="1">
      <alignment horizontal="left" vertical="center" shrinkToFit="1"/>
    </xf>
    <xf numFmtId="0" fontId="29" fillId="0" borderId="4" xfId="8" applyFont="1" applyBorder="1" applyAlignment="1">
      <alignment horizontal="center" vertical="center" wrapText="1"/>
    </xf>
    <xf numFmtId="3" fontId="29" fillId="0" borderId="67" xfId="8" applyNumberFormat="1" applyFont="1" applyBorder="1" applyAlignment="1">
      <alignment horizontal="right" vertical="center" shrinkToFit="1"/>
    </xf>
    <xf numFmtId="0" fontId="29" fillId="0" borderId="62" xfId="8" applyFont="1" applyBorder="1" applyAlignment="1">
      <alignment horizontal="center" vertical="center" wrapText="1"/>
    </xf>
    <xf numFmtId="14" fontId="29" fillId="0" borderId="62" xfId="8" applyNumberFormat="1" applyFont="1" applyBorder="1" applyAlignment="1">
      <alignment horizontal="center" vertical="center" wrapText="1"/>
    </xf>
    <xf numFmtId="0" fontId="29" fillId="0" borderId="68" xfId="8" applyFont="1" applyBorder="1" applyAlignment="1">
      <alignment horizontal="center" vertical="center" wrapText="1"/>
    </xf>
    <xf numFmtId="3" fontId="29" fillId="0" borderId="4" xfId="8" applyNumberFormat="1" applyFont="1" applyBorder="1" applyAlignment="1">
      <alignment horizontal="right" vertical="center" shrinkToFit="1"/>
    </xf>
    <xf numFmtId="0" fontId="29" fillId="0" borderId="71" xfId="8" applyFont="1" applyBorder="1" applyAlignment="1">
      <alignment horizontal="center" vertical="center" wrapText="1"/>
    </xf>
    <xf numFmtId="14" fontId="29" fillId="0" borderId="71" xfId="8" applyNumberFormat="1" applyFont="1" applyBorder="1" applyAlignment="1">
      <alignment horizontal="center" vertical="center" wrapText="1"/>
    </xf>
    <xf numFmtId="14" fontId="29" fillId="0" borderId="4" xfId="8" applyNumberFormat="1" applyFont="1" applyBorder="1" applyAlignment="1">
      <alignment horizontal="center" vertical="center" wrapText="1"/>
    </xf>
    <xf numFmtId="0" fontId="52" fillId="0" borderId="0" xfId="8" applyAlignment="1">
      <alignment vertical="center"/>
    </xf>
    <xf numFmtId="0" fontId="52" fillId="0" borderId="0" xfId="8" applyAlignment="1">
      <alignment vertical="center" shrinkToFit="1"/>
    </xf>
    <xf numFmtId="0" fontId="52" fillId="0" borderId="0" xfId="8" applyAlignment="1">
      <alignment vertical="center" wrapText="1"/>
    </xf>
    <xf numFmtId="0" fontId="1" fillId="0" borderId="0" xfId="12" applyFont="1" applyAlignment="1">
      <alignment vertical="center"/>
    </xf>
    <xf numFmtId="41" fontId="1" fillId="0" borderId="0" xfId="13" applyFont="1" applyAlignment="1">
      <alignment vertical="center"/>
    </xf>
    <xf numFmtId="41" fontId="1" fillId="0" borderId="0" xfId="14">
      <alignment vertical="center"/>
    </xf>
    <xf numFmtId="0" fontId="1" fillId="0" borderId="0" xfId="12" applyFont="1" applyAlignment="1">
      <alignment vertical="center" wrapText="1"/>
    </xf>
    <xf numFmtId="0" fontId="30" fillId="0" borderId="0" xfId="12" applyFont="1" applyAlignment="1">
      <alignment horizontal="center" vertical="center"/>
    </xf>
    <xf numFmtId="41" fontId="30" fillId="0" borderId="0" xfId="13" applyFont="1" applyAlignment="1">
      <alignment horizontal="center" vertical="center"/>
    </xf>
    <xf numFmtId="41" fontId="30" fillId="0" borderId="0" xfId="14" applyFont="1" applyAlignment="1">
      <alignment horizontal="center" vertical="center"/>
    </xf>
    <xf numFmtId="0" fontId="19" fillId="10" borderId="74" xfId="12" applyFont="1" applyFill="1" applyBorder="1" applyAlignment="1">
      <alignment vertical="center" shrinkToFit="1"/>
    </xf>
    <xf numFmtId="41" fontId="19" fillId="10" borderId="75" xfId="14" applyFont="1" applyFill="1" applyBorder="1" applyAlignment="1">
      <alignment horizontal="center" vertical="center" shrinkToFit="1"/>
    </xf>
    <xf numFmtId="41" fontId="19" fillId="10" borderId="75" xfId="14" applyFont="1" applyFill="1" applyBorder="1">
      <alignment vertical="center"/>
    </xf>
    <xf numFmtId="0" fontId="19" fillId="10" borderId="76" xfId="12" applyFont="1" applyFill="1" applyBorder="1" applyAlignment="1">
      <alignment horizontal="center" vertical="center" shrinkToFit="1"/>
    </xf>
    <xf numFmtId="0" fontId="31" fillId="0" borderId="0" xfId="12" applyFont="1" applyAlignment="1">
      <alignment horizontal="center" vertical="center"/>
    </xf>
    <xf numFmtId="41" fontId="31" fillId="0" borderId="0" xfId="13" applyFont="1" applyAlignment="1">
      <alignment horizontal="center" vertical="center"/>
    </xf>
    <xf numFmtId="41" fontId="31" fillId="0" borderId="0" xfId="14" applyFont="1" applyAlignment="1">
      <alignment horizontal="center" vertical="center"/>
    </xf>
    <xf numFmtId="0" fontId="25" fillId="0" borderId="77" xfId="12" applyFont="1" applyBorder="1" applyAlignment="1">
      <alignment horizontal="center" vertical="center" wrapText="1" shrinkToFit="1"/>
    </xf>
    <xf numFmtId="41" fontId="25" fillId="0" borderId="62" xfId="14" applyFont="1" applyBorder="1" applyAlignment="1">
      <alignment horizontal="center" vertical="center" shrinkToFit="1"/>
    </xf>
    <xf numFmtId="41" fontId="25" fillId="0" borderId="62" xfId="14" applyFont="1" applyBorder="1" applyAlignment="1">
      <alignment vertical="center" shrinkToFit="1"/>
    </xf>
    <xf numFmtId="0" fontId="25" fillId="0" borderId="78" xfId="12" applyFont="1" applyBorder="1" applyAlignment="1">
      <alignment horizontal="center" vertical="center" wrapText="1"/>
    </xf>
    <xf numFmtId="0" fontId="25" fillId="0" borderId="77" xfId="12" applyFont="1" applyBorder="1" applyAlignment="1">
      <alignment horizontal="center" vertical="center" shrinkToFit="1"/>
    </xf>
    <xf numFmtId="0" fontId="25" fillId="0" borderId="79" xfId="12" applyFont="1" applyBorder="1" applyAlignment="1">
      <alignment horizontal="center" vertical="center" wrapText="1" shrinkToFit="1"/>
    </xf>
    <xf numFmtId="41" fontId="25" fillId="0" borderId="80" xfId="14" applyFont="1" applyBorder="1" applyAlignment="1">
      <alignment horizontal="center" vertical="center" shrinkToFit="1"/>
    </xf>
    <xf numFmtId="0" fontId="25" fillId="0" borderId="81" xfId="12" applyFont="1" applyBorder="1" applyAlignment="1">
      <alignment horizontal="center" vertical="center" wrapText="1"/>
    </xf>
    <xf numFmtId="0" fontId="32" fillId="0" borderId="0" xfId="12" applyFont="1" applyAlignment="1">
      <alignment horizontal="center" vertical="center" wrapText="1"/>
    </xf>
    <xf numFmtId="41" fontId="32" fillId="0" borderId="0" xfId="13" applyFont="1" applyAlignment="1">
      <alignment horizontal="center" vertical="center" wrapText="1"/>
    </xf>
    <xf numFmtId="41" fontId="32" fillId="0" borderId="0" xfId="14" applyFont="1" applyAlignment="1">
      <alignment horizontal="center" vertical="center" wrapText="1"/>
    </xf>
    <xf numFmtId="0" fontId="19" fillId="9" borderId="82" xfId="12" applyFont="1" applyFill="1" applyBorder="1" applyAlignment="1">
      <alignment horizontal="center" vertical="center" wrapText="1"/>
    </xf>
    <xf numFmtId="0" fontId="19" fillId="9" borderId="83" xfId="12" applyFont="1" applyFill="1" applyBorder="1" applyAlignment="1">
      <alignment horizontal="center" vertical="center" wrapText="1"/>
    </xf>
    <xf numFmtId="0" fontId="19" fillId="9" borderId="84" xfId="12" applyFont="1" applyFill="1" applyBorder="1" applyAlignment="1">
      <alignment horizontal="center" vertical="center" wrapText="1"/>
    </xf>
    <xf numFmtId="0" fontId="32" fillId="0" borderId="0" xfId="12" applyFont="1" applyAlignment="1">
      <alignment vertical="center"/>
    </xf>
    <xf numFmtId="41" fontId="32" fillId="0" borderId="0" xfId="13" applyFont="1" applyAlignment="1">
      <alignment vertical="center"/>
    </xf>
    <xf numFmtId="41" fontId="32" fillId="0" borderId="0" xfId="14" applyFont="1">
      <alignment vertical="center"/>
    </xf>
    <xf numFmtId="0" fontId="32" fillId="0" borderId="85" xfId="12" applyFont="1" applyBorder="1" applyAlignment="1">
      <alignment vertical="center"/>
    </xf>
    <xf numFmtId="0" fontId="32" fillId="0" borderId="85" xfId="12" applyFont="1" applyBorder="1" applyAlignment="1">
      <alignment horizontal="center" vertical="center" shrinkToFit="1"/>
    </xf>
    <xf numFmtId="0" fontId="32" fillId="0" borderId="85" xfId="12" applyFont="1" applyBorder="1" applyAlignment="1">
      <alignment horizontal="center" vertical="center" wrapText="1"/>
    </xf>
    <xf numFmtId="0" fontId="30" fillId="0" borderId="0" xfId="12" applyFont="1" applyAlignment="1">
      <alignment horizontal="center"/>
    </xf>
    <xf numFmtId="41" fontId="30" fillId="0" borderId="0" xfId="13" applyFont="1" applyAlignment="1">
      <alignment horizontal="center"/>
    </xf>
    <xf numFmtId="41" fontId="30" fillId="0" borderId="0" xfId="14" applyFont="1" applyAlignment="1">
      <alignment horizontal="center"/>
    </xf>
    <xf numFmtId="0" fontId="32" fillId="0" borderId="0" xfId="12" applyFont="1" applyAlignment="1">
      <alignment vertical="center" wrapText="1"/>
    </xf>
    <xf numFmtId="41" fontId="52" fillId="0" borderId="0" xfId="8" applyNumberFormat="1"/>
    <xf numFmtId="0" fontId="32" fillId="0" borderId="0" xfId="8" applyFont="1"/>
    <xf numFmtId="41" fontId="33" fillId="7" borderId="3" xfId="8" applyNumberFormat="1" applyFont="1" applyFill="1" applyBorder="1" applyAlignment="1">
      <alignment horizontal="right" vertical="center"/>
    </xf>
    <xf numFmtId="0" fontId="32" fillId="7" borderId="3" xfId="8" applyFont="1" applyFill="1" applyBorder="1"/>
    <xf numFmtId="0" fontId="52" fillId="8" borderId="0" xfId="8" applyFill="1"/>
    <xf numFmtId="0" fontId="32" fillId="8" borderId="0" xfId="8" applyFont="1" applyFill="1"/>
    <xf numFmtId="41" fontId="33" fillId="8" borderId="3" xfId="8" applyNumberFormat="1" applyFont="1" applyFill="1" applyBorder="1" applyAlignment="1">
      <alignment horizontal="right" vertical="center"/>
    </xf>
    <xf numFmtId="0" fontId="32" fillId="8" borderId="3" xfId="8" applyFont="1" applyFill="1" applyBorder="1"/>
    <xf numFmtId="0" fontId="52" fillId="0" borderId="3" xfId="8" applyBorder="1" applyAlignment="1">
      <alignment vertical="center"/>
    </xf>
    <xf numFmtId="0" fontId="32" fillId="0" borderId="3" xfId="8" applyFont="1" applyBorder="1" applyAlignment="1">
      <alignment vertical="center"/>
    </xf>
    <xf numFmtId="0" fontId="32" fillId="0" borderId="5" xfId="8" applyFont="1" applyBorder="1" applyAlignment="1">
      <alignment vertical="center"/>
    </xf>
    <xf numFmtId="41" fontId="32" fillId="0" borderId="3" xfId="13" applyFont="1" applyBorder="1" applyAlignment="1">
      <alignment vertical="center"/>
    </xf>
    <xf numFmtId="0" fontId="32" fillId="0" borderId="3" xfId="8" applyFont="1" applyBorder="1" applyAlignment="1">
      <alignment horizontal="center" vertical="center"/>
    </xf>
    <xf numFmtId="0" fontId="32" fillId="0" borderId="7" xfId="8" applyFont="1" applyBorder="1" applyAlignment="1">
      <alignment vertical="center"/>
    </xf>
    <xf numFmtId="14" fontId="32" fillId="0" borderId="3" xfId="8" applyNumberFormat="1" applyFont="1" applyBorder="1" applyAlignment="1">
      <alignment horizontal="center" vertical="center"/>
    </xf>
    <xf numFmtId="0" fontId="34" fillId="11" borderId="0" xfId="8" applyFont="1" applyFill="1" applyAlignment="1">
      <alignment horizontal="center" vertical="center"/>
    </xf>
    <xf numFmtId="0" fontId="24" fillId="11" borderId="3" xfId="8" applyFont="1" applyFill="1" applyBorder="1" applyAlignment="1">
      <alignment horizontal="center" vertical="center"/>
    </xf>
    <xf numFmtId="0" fontId="24" fillId="11" borderId="0" xfId="8" applyFont="1" applyFill="1" applyAlignment="1">
      <alignment horizontal="center" vertical="center"/>
    </xf>
    <xf numFmtId="0" fontId="32" fillId="0" borderId="0" xfId="8" applyFont="1" applyAlignment="1">
      <alignment vertical="center"/>
    </xf>
    <xf numFmtId="0" fontId="1" fillId="0" borderId="0" xfId="7">
      <alignment vertical="center"/>
    </xf>
    <xf numFmtId="41" fontId="7" fillId="0" borderId="86" xfId="1" applyFont="1" applyBorder="1" applyAlignment="1">
      <alignment horizontal="right" vertical="center" shrinkToFit="1"/>
    </xf>
    <xf numFmtId="41" fontId="7" fillId="6" borderId="87" xfId="0" applyNumberFormat="1" applyFont="1" applyFill="1" applyBorder="1" applyAlignment="1">
      <alignment vertical="center"/>
    </xf>
    <xf numFmtId="41" fontId="6" fillId="6" borderId="87" xfId="0" applyNumberFormat="1" applyFont="1" applyFill="1" applyBorder="1" applyAlignment="1">
      <alignment vertical="center"/>
    </xf>
    <xf numFmtId="192" fontId="6" fillId="6" borderId="87" xfId="0" applyNumberFormat="1" applyFont="1" applyFill="1" applyBorder="1" applyAlignment="1">
      <alignment vertical="center"/>
    </xf>
    <xf numFmtId="194" fontId="6" fillId="6" borderId="87" xfId="0" applyNumberFormat="1" applyFont="1" applyFill="1" applyBorder="1" applyAlignment="1">
      <alignment vertical="center"/>
    </xf>
    <xf numFmtId="0" fontId="0" fillId="0" borderId="88" xfId="0" applyBorder="1"/>
    <xf numFmtId="0" fontId="52" fillId="0" borderId="0" xfId="15"/>
    <xf numFmtId="179" fontId="11" fillId="0" borderId="61" xfId="2" applyFont="1" applyBorder="1" applyAlignment="1">
      <alignment horizontal="center" vertical="center"/>
    </xf>
    <xf numFmtId="179" fontId="11" fillId="0" borderId="61" xfId="2" applyFont="1" applyBorder="1" applyAlignment="1">
      <alignment horizontal="center" vertical="center" shrinkToFit="1"/>
    </xf>
    <xf numFmtId="176" fontId="11" fillId="0" borderId="61" xfId="2" applyNumberFormat="1" applyFont="1" applyBorder="1" applyAlignment="1">
      <alignment horizontal="center" vertical="center"/>
    </xf>
    <xf numFmtId="176" fontId="11" fillId="0" borderId="61" xfId="2" applyNumberFormat="1" applyFont="1" applyBorder="1" applyAlignment="1">
      <alignment horizontal="right" vertical="center"/>
    </xf>
    <xf numFmtId="176" fontId="11" fillId="0" borderId="61" xfId="2" applyNumberFormat="1" applyFont="1" applyBorder="1" applyAlignment="1">
      <alignment horizontal="center" vertical="center" shrinkToFit="1"/>
    </xf>
    <xf numFmtId="0" fontId="35" fillId="0" borderId="61" xfId="2" applyNumberFormat="1" applyFont="1" applyBorder="1" applyAlignment="1">
      <alignment horizontal="center" vertical="center"/>
    </xf>
    <xf numFmtId="179" fontId="11" fillId="0" borderId="61" xfId="2" applyFont="1" applyBorder="1" applyAlignment="1">
      <alignment vertical="center"/>
    </xf>
    <xf numFmtId="0" fontId="4" fillId="0" borderId="61" xfId="0" applyFont="1" applyBorder="1" applyAlignment="1">
      <alignment vertical="center"/>
    </xf>
    <xf numFmtId="0" fontId="5" fillId="0" borderId="61" xfId="0" applyFont="1" applyBorder="1" applyAlignment="1">
      <alignment horizontal="right" vertical="center"/>
    </xf>
    <xf numFmtId="0" fontId="6" fillId="12" borderId="42" xfId="0" applyFont="1" applyFill="1" applyBorder="1" applyAlignment="1">
      <alignment horizontal="center" vertical="center" shrinkToFit="1"/>
    </xf>
    <xf numFmtId="0" fontId="6" fillId="12" borderId="20" xfId="0" applyFont="1" applyFill="1" applyBorder="1" applyAlignment="1">
      <alignment horizontal="center" vertical="center" shrinkToFit="1"/>
    </xf>
    <xf numFmtId="41" fontId="7" fillId="12" borderId="20" xfId="1" applyFont="1" applyFill="1" applyBorder="1" applyAlignment="1">
      <alignment horizontal="right" vertical="center" shrinkToFit="1"/>
    </xf>
    <xf numFmtId="43" fontId="7" fillId="12" borderId="20" xfId="1" applyNumberFormat="1" applyFont="1" applyFill="1" applyBorder="1" applyAlignment="1">
      <alignment horizontal="right" vertical="center" shrinkToFit="1"/>
    </xf>
    <xf numFmtId="0" fontId="6" fillId="13" borderId="20" xfId="0" applyFont="1" applyFill="1" applyBorder="1" applyAlignment="1">
      <alignment horizontal="center" vertical="center" shrinkToFit="1"/>
    </xf>
    <xf numFmtId="41" fontId="6" fillId="13" borderId="20" xfId="0" applyNumberFormat="1" applyFont="1" applyFill="1" applyBorder="1" applyAlignment="1">
      <alignment horizontal="center" vertical="center" shrinkToFit="1"/>
    </xf>
    <xf numFmtId="43" fontId="6" fillId="13" borderId="20" xfId="0" applyNumberFormat="1" applyFont="1" applyFill="1" applyBorder="1" applyAlignment="1">
      <alignment horizontal="center" vertical="center" shrinkToFit="1"/>
    </xf>
    <xf numFmtId="41" fontId="6" fillId="0" borderId="20" xfId="1" applyFont="1" applyBorder="1" applyAlignment="1">
      <alignment horizontal="right" vertical="center" shrinkToFit="1"/>
    </xf>
    <xf numFmtId="4" fontId="6" fillId="0" borderId="20" xfId="1" applyNumberFormat="1" applyFont="1" applyBorder="1" applyAlignment="1">
      <alignment horizontal="right" vertical="center" shrinkToFit="1"/>
    </xf>
    <xf numFmtId="0" fontId="7" fillId="12" borderId="89" xfId="0" applyFont="1" applyFill="1" applyBorder="1" applyAlignment="1">
      <alignment horizontal="center" vertical="center" shrinkToFit="1"/>
    </xf>
    <xf numFmtId="0" fontId="7" fillId="12" borderId="90" xfId="0" applyFont="1" applyFill="1" applyBorder="1" applyAlignment="1">
      <alignment horizontal="center" vertical="center" shrinkToFit="1"/>
    </xf>
    <xf numFmtId="179" fontId="7" fillId="12" borderId="90" xfId="2" applyFont="1" applyFill="1" applyBorder="1" applyAlignment="1">
      <alignment horizontal="right" vertical="center" shrinkToFit="1"/>
    </xf>
    <xf numFmtId="9" fontId="7" fillId="12" borderId="91" xfId="0" applyNumberFormat="1" applyFont="1" applyFill="1" applyBorder="1" applyAlignment="1">
      <alignment horizontal="center" vertical="center" shrinkToFit="1"/>
    </xf>
    <xf numFmtId="4" fontId="7" fillId="12" borderId="92" xfId="2" applyNumberFormat="1" applyFont="1" applyFill="1" applyBorder="1" applyAlignment="1">
      <alignment horizontal="right" vertical="center" shrinkToFit="1"/>
    </xf>
    <xf numFmtId="0" fontId="7" fillId="0" borderId="93" xfId="0" applyFont="1" applyBorder="1" applyAlignment="1">
      <alignment horizontal="center" vertical="center" shrinkToFit="1"/>
    </xf>
    <xf numFmtId="0" fontId="7" fillId="14" borderId="94" xfId="0" applyFont="1" applyFill="1" applyBorder="1" applyAlignment="1">
      <alignment horizontal="center" vertical="center" shrinkToFit="1"/>
    </xf>
    <xf numFmtId="179" fontId="7" fillId="14" borderId="94" xfId="2" applyFont="1" applyFill="1" applyBorder="1" applyAlignment="1">
      <alignment horizontal="right" vertical="center" shrinkToFit="1"/>
    </xf>
    <xf numFmtId="9" fontId="7" fillId="0" borderId="94" xfId="0" applyNumberFormat="1" applyFont="1" applyBorder="1" applyAlignment="1">
      <alignment horizontal="center" vertical="center" shrinkToFit="1"/>
    </xf>
    <xf numFmtId="9" fontId="7" fillId="14" borderId="94" xfId="0" applyNumberFormat="1" applyFont="1" applyFill="1" applyBorder="1" applyAlignment="1">
      <alignment horizontal="center" vertical="center" shrinkToFit="1"/>
    </xf>
    <xf numFmtId="4" fontId="7" fillId="14" borderId="95" xfId="2" applyNumberFormat="1" applyFont="1" applyFill="1" applyBorder="1" applyAlignment="1">
      <alignment horizontal="right" vertical="center" shrinkToFit="1"/>
    </xf>
    <xf numFmtId="0" fontId="7" fillId="0" borderId="94" xfId="0" applyFont="1" applyBorder="1" applyAlignment="1">
      <alignment horizontal="center" vertical="center" shrinkToFit="1"/>
    </xf>
    <xf numFmtId="179" fontId="7" fillId="0" borderId="94" xfId="2" applyFont="1" applyBorder="1" applyAlignment="1">
      <alignment horizontal="right" vertical="center" shrinkToFit="1"/>
    </xf>
    <xf numFmtId="4" fontId="7" fillId="0" borderId="95" xfId="2" applyNumberFormat="1" applyFont="1" applyBorder="1" applyAlignment="1">
      <alignment horizontal="right" vertical="center" shrinkToFit="1"/>
    </xf>
    <xf numFmtId="0" fontId="7" fillId="12" borderId="93" xfId="0" applyFont="1" applyFill="1" applyBorder="1" applyAlignment="1">
      <alignment horizontal="center" vertical="center" shrinkToFit="1"/>
    </xf>
    <xf numFmtId="0" fontId="7" fillId="12" borderId="94" xfId="0" applyFont="1" applyFill="1" applyBorder="1" applyAlignment="1">
      <alignment horizontal="center" vertical="center" shrinkToFit="1"/>
    </xf>
    <xf numFmtId="179" fontId="7" fillId="12" borderId="94" xfId="2" applyFont="1" applyFill="1" applyBorder="1" applyAlignment="1">
      <alignment horizontal="right" vertical="center" shrinkToFit="1"/>
    </xf>
    <xf numFmtId="0" fontId="7" fillId="0" borderId="93" xfId="0" applyFont="1" applyBorder="1" applyAlignment="1">
      <alignment vertical="center" shrinkToFit="1"/>
    </xf>
    <xf numFmtId="0" fontId="7" fillId="0" borderId="94" xfId="0" applyFont="1" applyBorder="1" applyAlignment="1">
      <alignment vertical="center" shrinkToFit="1"/>
    </xf>
    <xf numFmtId="9" fontId="7" fillId="12" borderId="94" xfId="0" applyNumberFormat="1" applyFont="1" applyFill="1" applyBorder="1" applyAlignment="1">
      <alignment horizontal="center" vertical="center" shrinkToFit="1"/>
    </xf>
    <xf numFmtId="4" fontId="7" fillId="12" borderId="95" xfId="2" applyNumberFormat="1" applyFont="1" applyFill="1" applyBorder="1" applyAlignment="1">
      <alignment horizontal="right" vertical="center" shrinkToFit="1"/>
    </xf>
    <xf numFmtId="179" fontId="7" fillId="12" borderId="94" xfId="2" applyFont="1" applyFill="1" applyBorder="1" applyAlignment="1">
      <alignment vertical="center" shrinkToFit="1"/>
    </xf>
    <xf numFmtId="179" fontId="7" fillId="14" borderId="94" xfId="2" applyFont="1" applyFill="1" applyBorder="1" applyAlignment="1">
      <alignment vertical="center" shrinkToFit="1"/>
    </xf>
    <xf numFmtId="179" fontId="7" fillId="0" borderId="94" xfId="2" applyFont="1" applyBorder="1" applyAlignment="1">
      <alignment vertical="center" shrinkToFit="1"/>
    </xf>
    <xf numFmtId="0" fontId="4" fillId="0" borderId="93" xfId="0" applyFont="1" applyBorder="1" applyAlignment="1">
      <alignment horizontal="center" vertical="center"/>
    </xf>
    <xf numFmtId="0" fontId="4" fillId="0" borderId="94" xfId="0" applyFont="1" applyBorder="1" applyAlignment="1">
      <alignment horizontal="center" vertical="center"/>
    </xf>
    <xf numFmtId="0" fontId="6" fillId="15" borderId="96" xfId="0" applyFont="1" applyFill="1" applyBorder="1" applyAlignment="1">
      <alignment horizontal="center" vertical="center" shrinkToFit="1"/>
    </xf>
    <xf numFmtId="0" fontId="6" fillId="12" borderId="91" xfId="0" applyFont="1" applyFill="1" applyBorder="1" applyAlignment="1">
      <alignment horizontal="center" vertical="center" shrinkToFit="1"/>
    </xf>
    <xf numFmtId="179" fontId="5" fillId="12" borderId="91" xfId="2" applyFont="1" applyFill="1" applyBorder="1" applyAlignment="1">
      <alignment horizontal="right" vertical="center" shrinkToFit="1"/>
    </xf>
    <xf numFmtId="4" fontId="5" fillId="12" borderId="91" xfId="2" applyNumberFormat="1" applyFont="1" applyFill="1" applyBorder="1" applyAlignment="1">
      <alignment horizontal="right" vertical="center" shrinkToFit="1"/>
    </xf>
    <xf numFmtId="0" fontId="6" fillId="0" borderId="93" xfId="0" applyFont="1" applyBorder="1" applyAlignment="1">
      <alignment horizontal="center" vertical="center" shrinkToFit="1"/>
    </xf>
    <xf numFmtId="0" fontId="6" fillId="14" borderId="94" xfId="0" applyFont="1" applyFill="1" applyBorder="1" applyAlignment="1">
      <alignment horizontal="center" vertical="center" shrinkToFit="1"/>
    </xf>
    <xf numFmtId="179" fontId="5" fillId="14" borderId="94" xfId="2" applyFont="1" applyFill="1" applyBorder="1" applyAlignment="1">
      <alignment horizontal="right" vertical="center" shrinkToFit="1"/>
    </xf>
    <xf numFmtId="4" fontId="5" fillId="14" borderId="94" xfId="2" applyNumberFormat="1" applyFont="1" applyFill="1" applyBorder="1" applyAlignment="1">
      <alignment horizontal="right" vertical="center" shrinkToFit="1"/>
    </xf>
    <xf numFmtId="0" fontId="6" fillId="0" borderId="94" xfId="0" applyFont="1" applyBorder="1" applyAlignment="1">
      <alignment horizontal="center" vertical="center" shrinkToFit="1"/>
    </xf>
    <xf numFmtId="179" fontId="5" fillId="0" borderId="94" xfId="2" applyFont="1" applyBorder="1" applyAlignment="1">
      <alignment horizontal="right" vertical="center" shrinkToFit="1"/>
    </xf>
    <xf numFmtId="179" fontId="5" fillId="0" borderId="94" xfId="2" applyFont="1" applyBorder="1" applyAlignment="1">
      <alignment vertical="center" shrinkToFit="1"/>
    </xf>
    <xf numFmtId="4" fontId="5" fillId="0" borderId="94" xfId="2" applyNumberFormat="1" applyFont="1" applyBorder="1" applyAlignment="1">
      <alignment horizontal="right" vertical="center" shrinkToFit="1"/>
    </xf>
    <xf numFmtId="0" fontId="6" fillId="12" borderId="93" xfId="0" applyFont="1" applyFill="1" applyBorder="1" applyAlignment="1">
      <alignment horizontal="center" vertical="center" shrinkToFit="1"/>
    </xf>
    <xf numFmtId="0" fontId="6" fillId="12" borderId="94" xfId="0" applyFont="1" applyFill="1" applyBorder="1" applyAlignment="1">
      <alignment horizontal="center" vertical="center" shrinkToFit="1"/>
    </xf>
    <xf numFmtId="179" fontId="5" fillId="12" borderId="94" xfId="2" applyFont="1" applyFill="1" applyBorder="1" applyAlignment="1">
      <alignment horizontal="right" vertical="center" shrinkToFit="1"/>
    </xf>
    <xf numFmtId="179" fontId="5" fillId="12" borderId="94" xfId="2" applyFont="1" applyFill="1" applyBorder="1" applyAlignment="1">
      <alignment vertical="center" shrinkToFit="1"/>
    </xf>
    <xf numFmtId="4" fontId="5" fillId="12" borderId="94" xfId="2" applyNumberFormat="1" applyFont="1" applyFill="1" applyBorder="1" applyAlignment="1">
      <alignment horizontal="right" vertical="center" shrinkToFit="1"/>
    </xf>
    <xf numFmtId="0" fontId="5" fillId="0" borderId="94" xfId="0" applyFont="1" applyBorder="1" applyAlignment="1">
      <alignment horizontal="center" vertical="center" shrinkToFit="1"/>
    </xf>
    <xf numFmtId="0" fontId="5" fillId="12" borderId="94" xfId="0" applyFont="1" applyFill="1" applyBorder="1" applyAlignment="1">
      <alignment horizontal="center" vertical="center" shrinkToFit="1"/>
    </xf>
    <xf numFmtId="4" fontId="5" fillId="0" borderId="94" xfId="0" applyNumberFormat="1" applyFont="1" applyBorder="1" applyAlignment="1">
      <alignment vertical="center" shrinkToFit="1"/>
    </xf>
    <xf numFmtId="0" fontId="4" fillId="12" borderId="94" xfId="0" applyFont="1" applyFill="1" applyBorder="1" applyAlignment="1">
      <alignment horizontal="center" vertical="center"/>
    </xf>
    <xf numFmtId="0" fontId="4" fillId="0" borderId="93" xfId="0" applyFont="1" applyBorder="1" applyAlignment="1">
      <alignment vertical="center"/>
    </xf>
    <xf numFmtId="0" fontId="4" fillId="0" borderId="94" xfId="0" applyFont="1" applyBorder="1" applyAlignment="1">
      <alignment vertical="center"/>
    </xf>
    <xf numFmtId="0" fontId="4" fillId="12" borderId="93" xfId="0" applyFont="1" applyFill="1" applyBorder="1" applyAlignment="1">
      <alignment horizontal="center" vertical="center"/>
    </xf>
    <xf numFmtId="0" fontId="4" fillId="14" borderId="94" xfId="0" applyFont="1" applyFill="1" applyBorder="1" applyAlignment="1">
      <alignment horizontal="center" vertical="center"/>
    </xf>
    <xf numFmtId="0" fontId="4" fillId="0" borderId="97" xfId="0" applyFont="1" applyBorder="1" applyAlignment="1">
      <alignment horizontal="center" vertical="center"/>
    </xf>
    <xf numFmtId="0" fontId="4" fillId="0" borderId="98" xfId="0" applyFont="1" applyBorder="1" applyAlignment="1">
      <alignment horizontal="center" vertical="center"/>
    </xf>
    <xf numFmtId="179" fontId="5" fillId="0" borderId="98" xfId="2" applyFont="1" applyBorder="1" applyAlignment="1">
      <alignment vertical="center" shrinkToFit="1"/>
    </xf>
    <xf numFmtId="4" fontId="5" fillId="0" borderId="98" xfId="0" applyNumberFormat="1" applyFont="1" applyBorder="1" applyAlignment="1">
      <alignment vertical="center" shrinkToFit="1"/>
    </xf>
    <xf numFmtId="9" fontId="5" fillId="12" borderId="99" xfId="0" applyNumberFormat="1" applyFont="1" applyFill="1" applyBorder="1" applyAlignment="1">
      <alignment horizontal="center" vertical="center" shrinkToFit="1"/>
    </xf>
    <xf numFmtId="179" fontId="5" fillId="12" borderId="99" xfId="2" applyFont="1" applyFill="1" applyBorder="1" applyAlignment="1">
      <alignment horizontal="right" vertical="center" shrinkToFit="1"/>
    </xf>
    <xf numFmtId="176" fontId="5" fillId="12" borderId="99" xfId="2" applyNumberFormat="1" applyFont="1" applyFill="1" applyBorder="1" applyAlignment="1">
      <alignment horizontal="right" vertical="center" shrinkToFit="1"/>
    </xf>
    <xf numFmtId="0" fontId="5" fillId="12" borderId="99" xfId="0" applyFont="1" applyFill="1" applyBorder="1" applyAlignment="1">
      <alignment vertical="center" shrinkToFit="1"/>
    </xf>
    <xf numFmtId="0" fontId="22" fillId="12" borderId="99" xfId="0" applyFont="1" applyFill="1" applyBorder="1" applyAlignment="1">
      <alignment vertical="center" shrinkToFit="1"/>
    </xf>
    <xf numFmtId="9" fontId="5" fillId="14" borderId="20" xfId="0" applyNumberFormat="1" applyFont="1" applyFill="1" applyBorder="1" applyAlignment="1">
      <alignment horizontal="center" vertical="center" shrinkToFit="1"/>
    </xf>
    <xf numFmtId="179" fontId="5" fillId="14" borderId="20" xfId="2" applyFont="1" applyFill="1" applyBorder="1" applyAlignment="1">
      <alignment horizontal="right" vertical="center" shrinkToFit="1"/>
    </xf>
    <xf numFmtId="180" fontId="5" fillId="14" borderId="20" xfId="2" applyNumberFormat="1" applyFont="1" applyFill="1" applyBorder="1" applyAlignment="1">
      <alignment horizontal="right" vertical="center" shrinkToFit="1"/>
    </xf>
    <xf numFmtId="176" fontId="5" fillId="14" borderId="20" xfId="2" applyNumberFormat="1" applyFont="1" applyFill="1" applyBorder="1" applyAlignment="1">
      <alignment horizontal="right" vertical="center" shrinkToFit="1"/>
    </xf>
    <xf numFmtId="0" fontId="5" fillId="14" borderId="20" xfId="0" applyFont="1" applyFill="1" applyBorder="1" applyAlignment="1">
      <alignment vertical="center" shrinkToFit="1"/>
    </xf>
    <xf numFmtId="0" fontId="22" fillId="14" borderId="20" xfId="0" applyFont="1" applyFill="1" applyBorder="1" applyAlignment="1">
      <alignment vertical="center" shrinkToFit="1"/>
    </xf>
    <xf numFmtId="9" fontId="5" fillId="0" borderId="20" xfId="0" applyNumberFormat="1" applyFont="1" applyBorder="1" applyAlignment="1">
      <alignment horizontal="center" vertical="center" shrinkToFit="1"/>
    </xf>
    <xf numFmtId="179" fontId="5" fillId="0" borderId="20" xfId="2" applyFont="1" applyBorder="1" applyAlignment="1">
      <alignment horizontal="right" vertical="center" shrinkToFit="1"/>
    </xf>
    <xf numFmtId="180" fontId="5" fillId="0" borderId="20" xfId="2" applyNumberFormat="1" applyFont="1" applyBorder="1" applyAlignment="1">
      <alignment horizontal="right" vertical="center" shrinkToFit="1"/>
    </xf>
    <xf numFmtId="176" fontId="5" fillId="0" borderId="20" xfId="2" applyNumberFormat="1" applyFont="1" applyBorder="1" applyAlignment="1">
      <alignment horizontal="right" vertical="center" shrinkToFit="1"/>
    </xf>
    <xf numFmtId="0" fontId="5" fillId="0" borderId="20" xfId="0" applyFont="1" applyBorder="1" applyAlignment="1">
      <alignment vertical="center" shrinkToFit="1"/>
    </xf>
    <xf numFmtId="0" fontId="22" fillId="0" borderId="20" xfId="0" applyFont="1" applyBorder="1" applyAlignment="1">
      <alignment vertical="center" shrinkToFit="1"/>
    </xf>
    <xf numFmtId="181" fontId="22" fillId="0" borderId="20" xfId="0" applyNumberFormat="1" applyFont="1" applyBorder="1" applyAlignment="1">
      <alignment vertical="center" shrinkToFit="1"/>
    </xf>
    <xf numFmtId="182" fontId="22" fillId="0" borderId="20" xfId="0" applyNumberFormat="1" applyFont="1" applyBorder="1" applyAlignment="1">
      <alignment vertical="center" shrinkToFit="1"/>
    </xf>
    <xf numFmtId="188" fontId="22" fillId="0" borderId="20" xfId="0" applyNumberFormat="1" applyFont="1" applyBorder="1" applyAlignment="1">
      <alignment vertical="center" shrinkToFit="1"/>
    </xf>
    <xf numFmtId="176" fontId="14" fillId="0" borderId="20" xfId="2" applyNumberFormat="1" applyFont="1" applyBorder="1" applyAlignment="1">
      <alignment horizontal="right" vertical="center" shrinkToFit="1"/>
    </xf>
    <xf numFmtId="9" fontId="5" fillId="0" borderId="42" xfId="0" applyNumberFormat="1" applyFont="1" applyBorder="1" applyAlignment="1">
      <alignment horizontal="center" vertical="center" shrinkToFit="1"/>
    </xf>
    <xf numFmtId="190" fontId="22" fillId="0" borderId="29" xfId="0" applyNumberFormat="1" applyFont="1" applyBorder="1" applyAlignment="1">
      <alignment vertical="center" shrinkToFit="1"/>
    </xf>
    <xf numFmtId="183" fontId="5" fillId="0" borderId="42" xfId="0" applyNumberFormat="1" applyFont="1" applyBorder="1" applyAlignment="1">
      <alignment horizontal="center" vertical="center" shrinkToFit="1"/>
    </xf>
    <xf numFmtId="190" fontId="36" fillId="0" borderId="29" xfId="0" applyNumberFormat="1" applyFont="1" applyBorder="1" applyAlignment="1">
      <alignment vertical="center" shrinkToFit="1"/>
    </xf>
    <xf numFmtId="9" fontId="22" fillId="0" borderId="20" xfId="4" applyFont="1" applyBorder="1" applyAlignment="1">
      <alignment vertical="center" shrinkToFit="1"/>
    </xf>
    <xf numFmtId="181" fontId="5" fillId="0" borderId="20" xfId="0" applyNumberFormat="1" applyFont="1" applyBorder="1" applyAlignment="1">
      <alignment vertical="center" shrinkToFit="1"/>
    </xf>
    <xf numFmtId="179" fontId="5" fillId="0" borderId="20" xfId="2" applyFont="1" applyBorder="1" applyAlignment="1">
      <alignment vertical="center"/>
    </xf>
    <xf numFmtId="0" fontId="4" fillId="0" borderId="20" xfId="0" applyFont="1" applyBorder="1" applyAlignment="1">
      <alignment horizontal="center" vertical="center" shrinkToFit="1"/>
    </xf>
    <xf numFmtId="49" fontId="37" fillId="0" borderId="20" xfId="7" applyNumberFormat="1" applyFont="1" applyBorder="1" applyAlignment="1">
      <alignment horizontal="center" vertical="center"/>
    </xf>
    <xf numFmtId="0" fontId="22" fillId="0" borderId="20" xfId="0" applyFont="1" applyBorder="1" applyAlignment="1">
      <alignment vertical="center"/>
    </xf>
    <xf numFmtId="0" fontId="5" fillId="0" borderId="20" xfId="0" applyFont="1" applyBorder="1" applyAlignment="1">
      <alignment horizontal="right" vertical="center" shrinkToFit="1"/>
    </xf>
    <xf numFmtId="183" fontId="22" fillId="0" borderId="20" xfId="4" applyNumberFormat="1" applyFont="1" applyBorder="1" applyAlignment="1">
      <alignment vertical="center" shrinkToFit="1"/>
    </xf>
    <xf numFmtId="184" fontId="22" fillId="0" borderId="20" xfId="4" applyNumberFormat="1" applyFont="1" applyBorder="1" applyAlignment="1">
      <alignment vertical="center" shrinkToFit="1"/>
    </xf>
    <xf numFmtId="10" fontId="22" fillId="0" borderId="20" xfId="4" applyNumberFormat="1" applyFont="1" applyBorder="1" applyAlignment="1">
      <alignment vertical="center" shrinkToFit="1"/>
    </xf>
    <xf numFmtId="176" fontId="4" fillId="0" borderId="20" xfId="0" applyNumberFormat="1" applyFont="1" applyBorder="1" applyAlignment="1">
      <alignment horizontal="center" vertical="center"/>
    </xf>
    <xf numFmtId="176" fontId="5" fillId="0" borderId="20" xfId="0" applyNumberFormat="1" applyFont="1" applyBorder="1" applyAlignment="1">
      <alignment vertical="center" shrinkToFit="1"/>
    </xf>
    <xf numFmtId="176" fontId="5" fillId="0" borderId="20" xfId="0" applyNumberFormat="1" applyFont="1" applyBorder="1" applyAlignment="1">
      <alignment horizontal="right" vertical="center"/>
    </xf>
    <xf numFmtId="185" fontId="22" fillId="0" borderId="20" xfId="0" applyNumberFormat="1" applyFont="1" applyBorder="1" applyAlignment="1">
      <alignment vertical="center" shrinkToFit="1"/>
    </xf>
    <xf numFmtId="189" fontId="22" fillId="0" borderId="20" xfId="0" applyNumberFormat="1" applyFont="1" applyBorder="1" applyAlignment="1">
      <alignment vertical="center" shrinkToFit="1"/>
    </xf>
    <xf numFmtId="0" fontId="4" fillId="0" borderId="42" xfId="0" applyFont="1" applyBorder="1" applyAlignment="1">
      <alignment horizontal="center" vertical="center"/>
    </xf>
    <xf numFmtId="9" fontId="5" fillId="12" borderId="42" xfId="0" applyNumberFormat="1" applyFont="1" applyFill="1" applyBorder="1" applyAlignment="1">
      <alignment horizontal="center" vertical="center" shrinkToFit="1"/>
    </xf>
    <xf numFmtId="9" fontId="5" fillId="12" borderId="20" xfId="0" applyNumberFormat="1" applyFont="1" applyFill="1" applyBorder="1" applyAlignment="1">
      <alignment horizontal="center" vertical="center" shrinkToFit="1"/>
    </xf>
    <xf numFmtId="179" fontId="5" fillId="12" borderId="20" xfId="2" applyFont="1" applyFill="1" applyBorder="1" applyAlignment="1">
      <alignment horizontal="right" vertical="center" shrinkToFit="1"/>
    </xf>
    <xf numFmtId="180" fontId="5" fillId="12" borderId="20" xfId="2" applyNumberFormat="1" applyFont="1" applyFill="1" applyBorder="1" applyAlignment="1">
      <alignment horizontal="right" vertical="center" shrinkToFit="1"/>
    </xf>
    <xf numFmtId="176" fontId="5" fillId="12" borderId="20" xfId="2" applyNumberFormat="1" applyFont="1" applyFill="1" applyBorder="1" applyAlignment="1">
      <alignment horizontal="right" vertical="center" shrinkToFit="1"/>
    </xf>
    <xf numFmtId="0" fontId="5" fillId="12" borderId="20" xfId="0" applyFont="1" applyFill="1" applyBorder="1" applyAlignment="1">
      <alignment vertical="center" shrinkToFit="1"/>
    </xf>
    <xf numFmtId="0" fontId="22" fillId="12" borderId="20" xfId="0" applyFont="1" applyFill="1" applyBorder="1" applyAlignment="1">
      <alignment vertical="center" shrinkToFit="1"/>
    </xf>
    <xf numFmtId="186" fontId="22" fillId="0" borderId="20" xfId="0" applyNumberFormat="1" applyFont="1" applyBorder="1" applyAlignment="1">
      <alignment vertical="center" shrinkToFit="1"/>
    </xf>
    <xf numFmtId="176" fontId="5" fillId="14" borderId="20" xfId="0" applyNumberFormat="1" applyFont="1" applyFill="1" applyBorder="1" applyAlignment="1">
      <alignment vertical="center" shrinkToFit="1"/>
    </xf>
    <xf numFmtId="187" fontId="22" fillId="0" borderId="20" xfId="0" applyNumberFormat="1" applyFont="1" applyBorder="1" applyAlignment="1">
      <alignment vertical="center" shrinkToFit="1"/>
    </xf>
    <xf numFmtId="3" fontId="5" fillId="0" borderId="20" xfId="2" applyNumberFormat="1" applyFont="1" applyBorder="1" applyAlignment="1">
      <alignment vertical="center" shrinkToFit="1"/>
    </xf>
    <xf numFmtId="3" fontId="5" fillId="0" borderId="20" xfId="2" applyNumberFormat="1" applyFont="1" applyBorder="1" applyAlignment="1">
      <alignment horizontal="right" vertical="center" shrinkToFit="1"/>
    </xf>
    <xf numFmtId="0" fontId="5" fillId="0" borderId="20" xfId="0" applyFont="1" applyBorder="1" applyAlignment="1">
      <alignment horizontal="center" vertical="center"/>
    </xf>
    <xf numFmtId="180" fontId="5" fillId="0" borderId="20" xfId="0" applyNumberFormat="1" applyFont="1" applyBorder="1" applyAlignment="1">
      <alignment vertical="center" shrinkToFit="1"/>
    </xf>
    <xf numFmtId="3" fontId="5" fillId="0" borderId="20" xfId="5" applyNumberFormat="1" applyFont="1" applyBorder="1" applyAlignment="1">
      <alignment vertical="center" shrinkToFit="1"/>
    </xf>
    <xf numFmtId="3" fontId="5" fillId="0" borderId="20" xfId="5" applyNumberFormat="1" applyFont="1" applyBorder="1" applyAlignment="1">
      <alignment horizontal="right" vertical="center" shrinkToFit="1"/>
    </xf>
    <xf numFmtId="0" fontId="5" fillId="0" borderId="20" xfId="0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left" vertical="center"/>
    </xf>
    <xf numFmtId="0" fontId="5" fillId="0" borderId="20" xfId="0" applyFont="1" applyBorder="1" applyAlignment="1">
      <alignment horizontal="right" vertical="center"/>
    </xf>
    <xf numFmtId="0" fontId="5" fillId="14" borderId="20" xfId="0" applyFont="1" applyFill="1" applyBorder="1" applyAlignment="1">
      <alignment horizontal="center" vertical="center"/>
    </xf>
    <xf numFmtId="0" fontId="5" fillId="14" borderId="20" xfId="0" applyFont="1" applyFill="1" applyBorder="1" applyAlignment="1">
      <alignment horizontal="center" vertical="center" shrinkToFit="1"/>
    </xf>
    <xf numFmtId="179" fontId="5" fillId="14" borderId="20" xfId="2" applyFont="1" applyFill="1" applyBorder="1" applyAlignment="1">
      <alignment vertical="center"/>
    </xf>
    <xf numFmtId="41" fontId="5" fillId="0" borderId="20" xfId="1" applyFont="1" applyBorder="1" applyAlignment="1">
      <alignment horizontal="right" vertical="center" shrinkToFit="1"/>
    </xf>
    <xf numFmtId="192" fontId="5" fillId="0" borderId="20" xfId="1" applyNumberFormat="1" applyFont="1" applyBorder="1" applyAlignment="1">
      <alignment horizontal="right" vertical="center" shrinkToFit="1"/>
    </xf>
    <xf numFmtId="192" fontId="5" fillId="0" borderId="20" xfId="0" applyNumberFormat="1" applyFont="1" applyBorder="1" applyAlignment="1">
      <alignment vertical="center" shrinkToFit="1"/>
    </xf>
    <xf numFmtId="41" fontId="5" fillId="0" borderId="20" xfId="1" applyFont="1" applyBorder="1">
      <alignment vertical="center"/>
    </xf>
    <xf numFmtId="197" fontId="22" fillId="0" borderId="20" xfId="0" applyNumberFormat="1" applyFont="1" applyBorder="1" applyAlignment="1">
      <alignment vertical="center" shrinkToFit="1"/>
    </xf>
    <xf numFmtId="198" fontId="22" fillId="0" borderId="20" xfId="0" applyNumberFormat="1" applyFont="1" applyBorder="1" applyAlignment="1">
      <alignment vertical="center" shrinkToFit="1"/>
    </xf>
    <xf numFmtId="199" fontId="22" fillId="0" borderId="20" xfId="0" applyNumberFormat="1" applyFont="1" applyBorder="1" applyAlignment="1">
      <alignment vertical="center" shrinkToFit="1"/>
    </xf>
    <xf numFmtId="0" fontId="5" fillId="0" borderId="42" xfId="0" applyFont="1" applyBorder="1" applyAlignment="1">
      <alignment horizontal="center" vertical="center"/>
    </xf>
    <xf numFmtId="0" fontId="5" fillId="0" borderId="20" xfId="0" applyFont="1" applyBorder="1" applyAlignment="1">
      <alignment horizontal="left" vertical="center" shrinkToFit="1"/>
    </xf>
    <xf numFmtId="0" fontId="5" fillId="12" borderId="20" xfId="0" applyFont="1" applyFill="1" applyBorder="1" applyAlignment="1">
      <alignment horizontal="center" vertical="center"/>
    </xf>
    <xf numFmtId="0" fontId="5" fillId="12" borderId="20" xfId="0" applyFont="1" applyFill="1" applyBorder="1" applyAlignment="1">
      <alignment horizontal="center" vertical="center" shrinkToFit="1"/>
    </xf>
    <xf numFmtId="176" fontId="5" fillId="12" borderId="20" xfId="0" applyNumberFormat="1" applyFont="1" applyFill="1" applyBorder="1" applyAlignment="1">
      <alignment vertical="center" shrinkToFit="1"/>
    </xf>
    <xf numFmtId="179" fontId="5" fillId="12" borderId="20" xfId="2" applyFont="1" applyFill="1" applyBorder="1" applyAlignment="1">
      <alignment vertical="center"/>
    </xf>
    <xf numFmtId="179" fontId="5" fillId="16" borderId="87" xfId="0" applyNumberFormat="1" applyFont="1" applyFill="1" applyBorder="1" applyAlignment="1">
      <alignment horizontal="center" vertical="center"/>
    </xf>
    <xf numFmtId="176" fontId="5" fillId="16" borderId="87" xfId="0" applyNumberFormat="1" applyFont="1" applyFill="1" applyBorder="1" applyAlignment="1">
      <alignment horizontal="right" vertical="center"/>
    </xf>
    <xf numFmtId="177" fontId="5" fillId="16" borderId="87" xfId="0" applyNumberFormat="1" applyFont="1" applyFill="1" applyBorder="1" applyAlignment="1">
      <alignment vertical="center" shrinkToFit="1"/>
    </xf>
    <xf numFmtId="176" fontId="5" fillId="16" borderId="87" xfId="0" applyNumberFormat="1" applyFont="1" applyFill="1" applyBorder="1" applyAlignment="1">
      <alignment vertical="center" shrinkToFit="1"/>
    </xf>
    <xf numFmtId="179" fontId="5" fillId="16" borderId="87" xfId="0" applyNumberFormat="1" applyFont="1" applyFill="1" applyBorder="1" applyAlignment="1">
      <alignment vertical="center" shrinkToFit="1"/>
    </xf>
    <xf numFmtId="0" fontId="5" fillId="16" borderId="87" xfId="0" applyFont="1" applyFill="1" applyBorder="1" applyAlignment="1">
      <alignment horizontal="left" vertical="center"/>
    </xf>
    <xf numFmtId="179" fontId="5" fillId="16" borderId="87" xfId="2" applyFont="1" applyFill="1" applyBorder="1" applyAlignment="1">
      <alignment vertical="center"/>
    </xf>
    <xf numFmtId="179" fontId="7" fillId="0" borderId="100" xfId="2" applyFont="1" applyBorder="1" applyAlignment="1">
      <alignment horizontal="right" vertical="center" shrinkToFit="1"/>
    </xf>
    <xf numFmtId="4" fontId="7" fillId="0" borderId="101" xfId="2" applyNumberFormat="1" applyFont="1" applyBorder="1" applyAlignment="1">
      <alignment horizontal="right" vertical="center" shrinkToFit="1"/>
    </xf>
    <xf numFmtId="0" fontId="6" fillId="13" borderId="102" xfId="0" applyFont="1" applyFill="1" applyBorder="1" applyAlignment="1">
      <alignment horizontal="center" vertical="center" shrinkToFit="1"/>
    </xf>
    <xf numFmtId="192" fontId="7" fillId="0" borderId="102" xfId="6" applyNumberFormat="1" applyFont="1" applyBorder="1" applyAlignment="1">
      <alignment horizontal="left" vertical="center" wrapText="1"/>
    </xf>
    <xf numFmtId="0" fontId="6" fillId="12" borderId="102" xfId="0" applyFont="1" applyFill="1" applyBorder="1" applyAlignment="1">
      <alignment horizontal="center" vertical="center" shrinkToFit="1"/>
    </xf>
    <xf numFmtId="0" fontId="7" fillId="0" borderId="103" xfId="0" applyFont="1" applyBorder="1" applyAlignment="1">
      <alignment vertical="center" wrapText="1"/>
    </xf>
    <xf numFmtId="0" fontId="6" fillId="6" borderId="104" xfId="0" applyFont="1" applyFill="1" applyBorder="1" applyAlignment="1">
      <alignment horizontal="left" vertical="center" wrapText="1"/>
    </xf>
    <xf numFmtId="0" fontId="6" fillId="0" borderId="105" xfId="0" applyFont="1" applyBorder="1" applyAlignment="1">
      <alignment horizontal="center" vertical="center" shrinkToFit="1"/>
    </xf>
    <xf numFmtId="0" fontId="6" fillId="12" borderId="105" xfId="0" applyFont="1" applyFill="1" applyBorder="1" applyAlignment="1">
      <alignment horizontal="center" vertical="center" shrinkToFit="1"/>
    </xf>
    <xf numFmtId="0" fontId="4" fillId="0" borderId="105" xfId="0" applyFont="1" applyBorder="1" applyAlignment="1">
      <alignment horizontal="center" vertical="center"/>
    </xf>
    <xf numFmtId="0" fontId="4" fillId="0" borderId="105" xfId="0" applyFont="1" applyBorder="1" applyAlignment="1">
      <alignment vertical="center"/>
    </xf>
    <xf numFmtId="0" fontId="6" fillId="0" borderId="105" xfId="0" applyFont="1" applyBorder="1" applyAlignment="1">
      <alignment horizontal="center" vertical="center"/>
    </xf>
    <xf numFmtId="0" fontId="0" fillId="0" borderId="105" xfId="0" applyBorder="1"/>
    <xf numFmtId="0" fontId="0" fillId="0" borderId="106" xfId="0" applyBorder="1"/>
    <xf numFmtId="0" fontId="6" fillId="12" borderId="107" xfId="0" applyFont="1" applyFill="1" applyBorder="1" applyAlignment="1">
      <alignment horizontal="center" vertical="center" shrinkToFit="1"/>
    </xf>
    <xf numFmtId="0" fontId="6" fillId="12" borderId="59" xfId="0" applyFont="1" applyFill="1" applyBorder="1" applyAlignment="1">
      <alignment horizontal="center" vertical="center" shrinkToFit="1"/>
    </xf>
    <xf numFmtId="41" fontId="7" fillId="12" borderId="59" xfId="1" applyFont="1" applyFill="1" applyBorder="1" applyAlignment="1">
      <alignment horizontal="right" vertical="center" shrinkToFit="1"/>
    </xf>
    <xf numFmtId="43" fontId="7" fillId="12" borderId="59" xfId="1" applyNumberFormat="1" applyFont="1" applyFill="1" applyBorder="1" applyAlignment="1">
      <alignment horizontal="right" vertical="center" shrinkToFit="1"/>
    </xf>
    <xf numFmtId="41" fontId="7" fillId="0" borderId="59" xfId="1" applyFont="1" applyBorder="1" applyAlignment="1">
      <alignment horizontal="right" vertical="center" shrinkToFit="1"/>
    </xf>
    <xf numFmtId="192" fontId="7" fillId="0" borderId="103" xfId="6" applyNumberFormat="1" applyFont="1" applyBorder="1" applyAlignment="1">
      <alignment horizontal="left" vertical="center" wrapText="1"/>
    </xf>
    <xf numFmtId="200" fontId="20" fillId="0" borderId="62" xfId="10" applyNumberFormat="1" applyFont="1" applyBorder="1" applyAlignment="1">
      <alignment vertical="center"/>
    </xf>
    <xf numFmtId="3" fontId="28" fillId="10" borderId="3" xfId="8" applyNumberFormat="1" applyFont="1" applyFill="1" applyBorder="1" applyAlignment="1">
      <alignment horizontal="right" vertical="center" shrinkToFit="1"/>
    </xf>
    <xf numFmtId="0" fontId="28" fillId="10" borderId="3" xfId="8" applyFont="1" applyFill="1" applyBorder="1" applyAlignment="1">
      <alignment horizontal="center" vertical="center" wrapText="1"/>
    </xf>
    <xf numFmtId="0" fontId="28" fillId="10" borderId="3" xfId="8" applyFont="1" applyFill="1" applyBorder="1" applyAlignment="1">
      <alignment horizontal="left" vertical="center" shrinkToFit="1"/>
    </xf>
    <xf numFmtId="180" fontId="5" fillId="14" borderId="108" xfId="2" applyNumberFormat="1" applyFont="1" applyFill="1" applyBorder="1" applyAlignment="1">
      <alignment horizontal="right" vertical="center" shrinkToFit="1"/>
    </xf>
    <xf numFmtId="0" fontId="5" fillId="0" borderId="98" xfId="0" applyFont="1" applyBorder="1" applyAlignment="1">
      <alignment vertical="center"/>
    </xf>
    <xf numFmtId="0" fontId="6" fillId="16" borderId="98" xfId="0" applyFont="1" applyFill="1" applyBorder="1" applyAlignment="1">
      <alignment horizontal="center" vertical="center"/>
    </xf>
    <xf numFmtId="0" fontId="6" fillId="16" borderId="98" xfId="0" applyFont="1" applyFill="1" applyBorder="1" applyAlignment="1">
      <alignment horizontal="center" vertical="center" shrinkToFit="1"/>
    </xf>
    <xf numFmtId="179" fontId="6" fillId="16" borderId="98" xfId="0" applyNumberFormat="1" applyFont="1" applyFill="1" applyBorder="1" applyAlignment="1">
      <alignment vertical="center"/>
    </xf>
    <xf numFmtId="179" fontId="7" fillId="16" borderId="98" xfId="0" applyNumberFormat="1" applyFont="1" applyFill="1" applyBorder="1" applyAlignment="1">
      <alignment vertical="center"/>
    </xf>
    <xf numFmtId="180" fontId="7" fillId="16" borderId="109" xfId="2" applyNumberFormat="1" applyFont="1" applyFill="1" applyBorder="1" applyAlignment="1">
      <alignment horizontal="right" vertical="center" shrinkToFit="1"/>
    </xf>
    <xf numFmtId="0" fontId="7" fillId="0" borderId="89" xfId="0" applyFont="1" applyBorder="1" applyAlignment="1">
      <alignment horizontal="center" vertical="center" shrinkToFit="1"/>
    </xf>
    <xf numFmtId="0" fontId="7" fillId="14" borderId="90" xfId="0" applyFont="1" applyFill="1" applyBorder="1" applyAlignment="1">
      <alignment horizontal="center" vertical="center" shrinkToFit="1"/>
    </xf>
    <xf numFmtId="179" fontId="7" fillId="14" borderId="90" xfId="2" applyFont="1" applyFill="1" applyBorder="1" applyAlignment="1">
      <alignment horizontal="right" vertical="center" shrinkToFit="1"/>
    </xf>
    <xf numFmtId="9" fontId="7" fillId="0" borderId="90" xfId="0" applyNumberFormat="1" applyFont="1" applyBorder="1" applyAlignment="1">
      <alignment horizontal="center" vertical="center" shrinkToFit="1"/>
    </xf>
    <xf numFmtId="179" fontId="7" fillId="0" borderId="90" xfId="2" applyFont="1" applyBorder="1" applyAlignment="1">
      <alignment horizontal="right" vertical="center" shrinkToFit="1"/>
    </xf>
    <xf numFmtId="4" fontId="7" fillId="0" borderId="110" xfId="2" applyNumberFormat="1" applyFont="1" applyBorder="1" applyAlignment="1">
      <alignment horizontal="right" vertical="center" shrinkToFit="1"/>
    </xf>
    <xf numFmtId="177" fontId="5" fillId="0" borderId="111" xfId="2" applyNumberFormat="1" applyFont="1" applyBorder="1" applyAlignment="1">
      <alignment horizontal="right" vertical="center" shrinkToFit="1"/>
    </xf>
    <xf numFmtId="180" fontId="5" fillId="12" borderId="99" xfId="2" applyNumberFormat="1" applyFont="1" applyFill="1" applyBorder="1" applyAlignment="1">
      <alignment horizontal="right" vertical="center" shrinkToFit="1"/>
    </xf>
    <xf numFmtId="0" fontId="22" fillId="0" borderId="58" xfId="0" applyFont="1" applyBorder="1" applyAlignment="1">
      <alignment vertical="center" shrinkToFit="1"/>
    </xf>
    <xf numFmtId="201" fontId="22" fillId="0" borderId="20" xfId="0" applyNumberFormat="1" applyFont="1" applyBorder="1" applyAlignment="1">
      <alignment vertical="center" shrinkToFit="1"/>
    </xf>
    <xf numFmtId="192" fontId="8" fillId="0" borderId="112" xfId="0" applyNumberFormat="1" applyFont="1" applyBorder="1" applyAlignment="1">
      <alignment horizontal="center" vertical="center"/>
    </xf>
    <xf numFmtId="192" fontId="8" fillId="0" borderId="113" xfId="0" applyNumberFormat="1" applyFont="1" applyBorder="1" applyAlignment="1">
      <alignment vertical="center"/>
    </xf>
    <xf numFmtId="192" fontId="4" fillId="0" borderId="114" xfId="0" applyNumberFormat="1" applyFont="1" applyBorder="1" applyAlignment="1">
      <alignment horizontal="distributed" vertical="center" readingOrder="1"/>
    </xf>
    <xf numFmtId="192" fontId="4" fillId="0" borderId="115" xfId="1" applyNumberFormat="1" applyFont="1" applyBorder="1" applyAlignment="1">
      <alignment horizontal="right" vertical="center" readingOrder="1"/>
    </xf>
    <xf numFmtId="0" fontId="6" fillId="0" borderId="116" xfId="0" applyFont="1" applyBorder="1" applyAlignment="1">
      <alignment horizontal="center" vertical="center" shrinkToFit="1"/>
    </xf>
    <xf numFmtId="0" fontId="6" fillId="0" borderId="108" xfId="0" applyFont="1" applyBorder="1" applyAlignment="1">
      <alignment horizontal="center" vertical="center" shrinkToFit="1"/>
    </xf>
    <xf numFmtId="41" fontId="7" fillId="0" borderId="108" xfId="1" applyFont="1" applyBorder="1" applyAlignment="1">
      <alignment horizontal="right" vertical="center" shrinkToFit="1"/>
    </xf>
    <xf numFmtId="4" fontId="7" fillId="0" borderId="108" xfId="1" applyNumberFormat="1" applyFont="1" applyBorder="1" applyAlignment="1">
      <alignment horizontal="right" vertical="center" shrinkToFit="1"/>
    </xf>
    <xf numFmtId="192" fontId="6" fillId="0" borderId="117" xfId="6" applyNumberFormat="1" applyFont="1" applyBorder="1" applyAlignment="1">
      <alignment horizontal="right" vertical="center" shrinkToFit="1"/>
    </xf>
    <xf numFmtId="0" fontId="6" fillId="12" borderId="118" xfId="0" applyFont="1" applyFill="1" applyBorder="1" applyAlignment="1">
      <alignment horizontal="center" vertical="center" shrinkToFit="1"/>
    </xf>
    <xf numFmtId="0" fontId="6" fillId="12" borderId="108" xfId="0" applyFont="1" applyFill="1" applyBorder="1" applyAlignment="1">
      <alignment horizontal="center" vertical="center" shrinkToFit="1"/>
    </xf>
    <xf numFmtId="41" fontId="7" fillId="12" borderId="108" xfId="1" applyFont="1" applyFill="1" applyBorder="1" applyAlignment="1">
      <alignment horizontal="right" vertical="center" shrinkToFit="1"/>
    </xf>
    <xf numFmtId="43" fontId="7" fillId="12" borderId="108" xfId="1" applyNumberFormat="1" applyFont="1" applyFill="1" applyBorder="1" applyAlignment="1">
      <alignment horizontal="right" vertical="center" shrinkToFit="1"/>
    </xf>
    <xf numFmtId="0" fontId="6" fillId="12" borderId="119" xfId="0" applyFont="1" applyFill="1" applyBorder="1" applyAlignment="1">
      <alignment horizontal="center" vertical="center" shrinkToFit="1"/>
    </xf>
    <xf numFmtId="0" fontId="6" fillId="0" borderId="120" xfId="0" applyFont="1" applyBorder="1" applyAlignment="1">
      <alignment horizontal="center" vertical="center" shrinkToFit="1"/>
    </xf>
    <xf numFmtId="0" fontId="6" fillId="13" borderId="121" xfId="0" applyFont="1" applyFill="1" applyBorder="1" applyAlignment="1">
      <alignment horizontal="center" vertical="center" shrinkToFit="1"/>
    </xf>
    <xf numFmtId="41" fontId="6" fillId="13" borderId="121" xfId="0" applyNumberFormat="1" applyFont="1" applyFill="1" applyBorder="1" applyAlignment="1">
      <alignment horizontal="center" vertical="center" shrinkToFit="1"/>
    </xf>
    <xf numFmtId="43" fontId="6" fillId="13" borderId="121" xfId="0" applyNumberFormat="1" applyFont="1" applyFill="1" applyBorder="1" applyAlignment="1">
      <alignment horizontal="center" vertical="center" shrinkToFit="1"/>
    </xf>
    <xf numFmtId="9" fontId="7" fillId="0" borderId="122" xfId="0" applyNumberFormat="1" applyFont="1" applyBorder="1" applyAlignment="1">
      <alignment horizontal="center" vertical="center" shrinkToFit="1"/>
    </xf>
    <xf numFmtId="9" fontId="7" fillId="0" borderId="121" xfId="0" applyNumberFormat="1" applyFont="1" applyBorder="1" applyAlignment="1">
      <alignment horizontal="center" vertical="center" shrinkToFit="1"/>
    </xf>
    <xf numFmtId="41" fontId="7" fillId="0" borderId="121" xfId="1" applyFont="1" applyBorder="1" applyAlignment="1">
      <alignment horizontal="right" vertical="center" shrinkToFit="1"/>
    </xf>
    <xf numFmtId="193" fontId="7" fillId="0" borderId="121" xfId="1" applyNumberFormat="1" applyFont="1" applyBorder="1" applyAlignment="1">
      <alignment horizontal="right" vertical="center" shrinkToFit="1"/>
    </xf>
    <xf numFmtId="192" fontId="7" fillId="0" borderId="123" xfId="6" applyNumberFormat="1" applyFont="1" applyBorder="1" applyAlignment="1">
      <alignment horizontal="left" vertical="center" wrapText="1"/>
    </xf>
    <xf numFmtId="0" fontId="29" fillId="9" borderId="124" xfId="8" applyFont="1" applyFill="1" applyBorder="1" applyAlignment="1">
      <alignment horizontal="center" vertical="center" wrapText="1"/>
    </xf>
    <xf numFmtId="0" fontId="29" fillId="0" borderId="4" xfId="8" applyFont="1" applyBorder="1" applyAlignment="1">
      <alignment horizontal="left" vertical="center" wrapText="1"/>
    </xf>
    <xf numFmtId="3" fontId="29" fillId="0" borderId="4" xfId="8" applyNumberFormat="1" applyFont="1" applyBorder="1" applyAlignment="1">
      <alignment horizontal="right" vertical="center" wrapText="1"/>
    </xf>
    <xf numFmtId="0" fontId="6" fillId="12" borderId="116" xfId="0" applyFont="1" applyFill="1" applyBorder="1" applyAlignment="1">
      <alignment horizontal="center" vertical="center" shrinkToFit="1"/>
    </xf>
    <xf numFmtId="41" fontId="6" fillId="12" borderId="108" xfId="1" applyFont="1" applyFill="1" applyBorder="1" applyAlignment="1">
      <alignment horizontal="right" vertical="center" shrinkToFit="1"/>
    </xf>
    <xf numFmtId="0" fontId="6" fillId="12" borderId="125" xfId="0" applyFont="1" applyFill="1" applyBorder="1" applyAlignment="1">
      <alignment horizontal="center" vertical="center" shrinkToFit="1"/>
    </xf>
    <xf numFmtId="0" fontId="6" fillId="12" borderId="126" xfId="0" applyFont="1" applyFill="1" applyBorder="1" applyAlignment="1">
      <alignment horizontal="center" vertical="center" shrinkToFit="1"/>
    </xf>
    <xf numFmtId="41" fontId="38" fillId="0" borderId="127" xfId="1" applyFont="1" applyBorder="1" applyAlignment="1">
      <alignment horizontal="right" vertical="center" shrinkToFit="1"/>
    </xf>
    <xf numFmtId="192" fontId="9" fillId="0" borderId="128" xfId="6" applyNumberFormat="1" applyFont="1" applyBorder="1" applyAlignment="1">
      <alignment horizontal="right" vertical="center" shrinkToFit="1"/>
    </xf>
    <xf numFmtId="192" fontId="9" fillId="0" borderId="129" xfId="6" applyNumberFormat="1" applyFont="1" applyBorder="1" applyAlignment="1">
      <alignment horizontal="right" vertical="center" shrinkToFit="1"/>
    </xf>
    <xf numFmtId="0" fontId="5" fillId="0" borderId="130" xfId="0" applyFont="1" applyBorder="1" applyAlignment="1">
      <alignment horizontal="center" vertical="center"/>
    </xf>
    <xf numFmtId="0" fontId="5" fillId="0" borderId="131" xfId="0" applyFont="1" applyBorder="1" applyAlignment="1">
      <alignment horizontal="center" vertical="center"/>
    </xf>
    <xf numFmtId="0" fontId="5" fillId="0" borderId="131" xfId="0" applyFont="1" applyBorder="1" applyAlignment="1">
      <alignment horizontal="center" vertical="center" shrinkToFit="1"/>
    </xf>
    <xf numFmtId="0" fontId="5" fillId="0" borderId="132" xfId="0" applyFont="1" applyBorder="1" applyAlignment="1">
      <alignment horizontal="center" vertical="center"/>
    </xf>
    <xf numFmtId="193" fontId="38" fillId="0" borderId="127" xfId="1" applyNumberFormat="1" applyFont="1" applyBorder="1" applyAlignment="1">
      <alignment horizontal="right" vertical="center" shrinkToFit="1"/>
    </xf>
    <xf numFmtId="179" fontId="5" fillId="0" borderId="111" xfId="2" applyFont="1" applyBorder="1" applyAlignment="1">
      <alignment vertical="center" shrinkToFit="1"/>
    </xf>
    <xf numFmtId="3" fontId="5" fillId="0" borderId="111" xfId="2" applyNumberFormat="1" applyFont="1" applyBorder="1" applyAlignment="1">
      <alignment vertical="center" shrinkToFit="1"/>
    </xf>
    <xf numFmtId="176" fontId="5" fillId="0" borderId="111" xfId="2" applyNumberFormat="1" applyFont="1" applyBorder="1" applyAlignment="1">
      <alignment horizontal="right" vertical="center" shrinkToFit="1"/>
    </xf>
    <xf numFmtId="190" fontId="39" fillId="0" borderId="133" xfId="0" applyNumberFormat="1" applyFont="1" applyBorder="1" applyAlignment="1">
      <alignment vertical="center"/>
    </xf>
    <xf numFmtId="0" fontId="12" fillId="0" borderId="134" xfId="0" applyFont="1" applyBorder="1" applyAlignment="1">
      <alignment horizontal="center" vertical="center"/>
    </xf>
    <xf numFmtId="0" fontId="12" fillId="0" borderId="135" xfId="0" applyFont="1" applyBorder="1" applyAlignment="1">
      <alignment horizontal="center" vertical="center"/>
    </xf>
    <xf numFmtId="0" fontId="12" fillId="0" borderId="135" xfId="0" applyFont="1" applyBorder="1" applyAlignment="1">
      <alignment horizontal="center" vertical="center" shrinkToFit="1"/>
    </xf>
    <xf numFmtId="0" fontId="12" fillId="0" borderId="135" xfId="0" applyFont="1" applyBorder="1" applyAlignment="1">
      <alignment horizontal="center" vertical="center" wrapText="1"/>
    </xf>
    <xf numFmtId="176" fontId="5" fillId="0" borderId="136" xfId="2" applyNumberFormat="1" applyFont="1" applyBorder="1" applyAlignment="1">
      <alignment horizontal="right" vertical="center" shrinkToFit="1"/>
    </xf>
    <xf numFmtId="9" fontId="5" fillId="12" borderId="137" xfId="0" applyNumberFormat="1" applyFont="1" applyFill="1" applyBorder="1" applyAlignment="1">
      <alignment horizontal="center" vertical="center" shrinkToFit="1"/>
    </xf>
    <xf numFmtId="190" fontId="36" fillId="12" borderId="138" xfId="0" applyNumberFormat="1" applyFont="1" applyFill="1" applyBorder="1" applyAlignment="1">
      <alignment vertical="center" shrinkToFit="1"/>
    </xf>
    <xf numFmtId="190" fontId="36" fillId="14" borderId="29" xfId="0" applyNumberFormat="1" applyFont="1" applyFill="1" applyBorder="1" applyAlignment="1">
      <alignment vertical="center" shrinkToFit="1"/>
    </xf>
    <xf numFmtId="41" fontId="22" fillId="0" borderId="0" xfId="13" applyFont="1" applyAlignment="1">
      <alignment horizontal="center" vertical="center"/>
    </xf>
    <xf numFmtId="190" fontId="36" fillId="12" borderId="29" xfId="0" applyNumberFormat="1" applyFont="1" applyFill="1" applyBorder="1" applyAlignment="1">
      <alignment vertical="center" shrinkToFit="1"/>
    </xf>
    <xf numFmtId="190" fontId="40" fillId="14" borderId="29" xfId="2" applyNumberFormat="1" applyFont="1" applyFill="1" applyBorder="1" applyAlignment="1">
      <alignment vertical="center"/>
    </xf>
    <xf numFmtId="0" fontId="5" fillId="12" borderId="42" xfId="0" applyFont="1" applyFill="1" applyBorder="1" applyAlignment="1">
      <alignment horizontal="center" vertical="center"/>
    </xf>
    <xf numFmtId="190" fontId="40" fillId="12" borderId="29" xfId="2" applyNumberFormat="1" applyFont="1" applyFill="1" applyBorder="1" applyAlignment="1">
      <alignment vertical="center"/>
    </xf>
    <xf numFmtId="0" fontId="5" fillId="12" borderId="42" xfId="0" applyFont="1" applyFill="1" applyBorder="1" applyAlignment="1">
      <alignment horizontal="center" vertical="center" shrinkToFit="1"/>
    </xf>
    <xf numFmtId="3" fontId="5" fillId="0" borderId="139" xfId="2" applyNumberFormat="1" applyFont="1" applyBorder="1" applyAlignment="1">
      <alignment horizontal="right" vertical="center" shrinkToFit="1"/>
    </xf>
    <xf numFmtId="177" fontId="5" fillId="0" borderId="139" xfId="2" applyNumberFormat="1" applyFont="1" applyBorder="1" applyAlignment="1">
      <alignment horizontal="right" vertical="center" shrinkToFit="1"/>
    </xf>
    <xf numFmtId="0" fontId="5" fillId="0" borderId="140" xfId="0" applyFont="1" applyBorder="1" applyAlignment="1">
      <alignment horizontal="center" vertical="center"/>
    </xf>
    <xf numFmtId="0" fontId="5" fillId="0" borderId="141" xfId="0" applyFont="1" applyBorder="1" applyAlignment="1">
      <alignment horizontal="center" vertical="center"/>
    </xf>
    <xf numFmtId="0" fontId="5" fillId="0" borderId="141" xfId="0" applyFont="1" applyBorder="1" applyAlignment="1">
      <alignment horizontal="center" vertical="center" shrinkToFit="1"/>
    </xf>
    <xf numFmtId="0" fontId="5" fillId="0" borderId="142" xfId="0" applyFont="1" applyBorder="1" applyAlignment="1">
      <alignment horizontal="center" vertical="center"/>
    </xf>
    <xf numFmtId="9" fontId="7" fillId="12" borderId="143" xfId="0" applyNumberFormat="1" applyFont="1" applyFill="1" applyBorder="1" applyAlignment="1">
      <alignment horizontal="center" vertical="center" shrinkToFit="1"/>
    </xf>
    <xf numFmtId="9" fontId="7" fillId="0" borderId="144" xfId="0" applyNumberFormat="1" applyFont="1" applyBorder="1" applyAlignment="1">
      <alignment horizontal="center" vertical="center" shrinkToFit="1"/>
    </xf>
    <xf numFmtId="9" fontId="7" fillId="12" borderId="144" xfId="0" applyNumberFormat="1" applyFont="1" applyFill="1" applyBorder="1" applyAlignment="1">
      <alignment horizontal="center" vertical="center" shrinkToFit="1"/>
    </xf>
    <xf numFmtId="9" fontId="7" fillId="0" borderId="145" xfId="0" applyNumberFormat="1" applyFont="1" applyBorder="1" applyAlignment="1">
      <alignment horizontal="center" vertical="center" shrinkToFit="1"/>
    </xf>
    <xf numFmtId="0" fontId="7" fillId="0" borderId="144" xfId="0" applyFont="1" applyBorder="1" applyAlignment="1">
      <alignment horizontal="center" vertical="center" shrinkToFit="1"/>
    </xf>
    <xf numFmtId="0" fontId="7" fillId="12" borderId="144" xfId="0" applyFont="1" applyFill="1" applyBorder="1" applyAlignment="1">
      <alignment horizontal="center" vertical="center" shrinkToFit="1"/>
    </xf>
    <xf numFmtId="0" fontId="4" fillId="0" borderId="146" xfId="0" applyFont="1" applyBorder="1" applyAlignment="1">
      <alignment horizontal="center" vertical="center"/>
    </xf>
    <xf numFmtId="4" fontId="7" fillId="0" borderId="147" xfId="2" applyNumberFormat="1" applyFont="1" applyBorder="1" applyAlignment="1">
      <alignment horizontal="right" vertical="center" shrinkToFit="1"/>
    </xf>
    <xf numFmtId="4" fontId="7" fillId="12" borderId="148" xfId="2" applyNumberFormat="1" applyFont="1" applyFill="1" applyBorder="1" applyAlignment="1">
      <alignment horizontal="right" vertical="center" shrinkToFit="1"/>
    </xf>
    <xf numFmtId="4" fontId="7" fillId="14" borderId="149" xfId="2" applyNumberFormat="1" applyFont="1" applyFill="1" applyBorder="1" applyAlignment="1">
      <alignment horizontal="right" vertical="center" shrinkToFit="1"/>
    </xf>
    <xf numFmtId="4" fontId="7" fillId="0" borderId="149" xfId="2" applyNumberFormat="1" applyFont="1" applyBorder="1" applyAlignment="1">
      <alignment horizontal="right" vertical="center" shrinkToFit="1"/>
    </xf>
    <xf numFmtId="4" fontId="7" fillId="12" borderId="149" xfId="2" applyNumberFormat="1" applyFont="1" applyFill="1" applyBorder="1" applyAlignment="1">
      <alignment horizontal="right" vertical="center" shrinkToFit="1"/>
    </xf>
    <xf numFmtId="4" fontId="7" fillId="14" borderId="148" xfId="2" applyNumberFormat="1" applyFont="1" applyFill="1" applyBorder="1" applyAlignment="1">
      <alignment horizontal="right" vertical="center" shrinkToFit="1"/>
    </xf>
    <xf numFmtId="4" fontId="7" fillId="12" borderId="149" xfId="0" applyNumberFormat="1" applyFont="1" applyFill="1" applyBorder="1" applyAlignment="1">
      <alignment vertical="center" shrinkToFit="1"/>
    </xf>
    <xf numFmtId="4" fontId="7" fillId="14" borderId="149" xfId="0" applyNumberFormat="1" applyFont="1" applyFill="1" applyBorder="1" applyAlignment="1">
      <alignment vertical="center" shrinkToFit="1"/>
    </xf>
    <xf numFmtId="4" fontId="7" fillId="0" borderId="149" xfId="0" applyNumberFormat="1" applyFont="1" applyBorder="1" applyAlignment="1">
      <alignment vertical="center" shrinkToFit="1"/>
    </xf>
    <xf numFmtId="0" fontId="7" fillId="0" borderId="149" xfId="0" applyFont="1" applyBorder="1" applyAlignment="1">
      <alignment vertical="center" shrinkToFit="1"/>
    </xf>
    <xf numFmtId="0" fontId="5" fillId="0" borderId="150" xfId="0" applyFont="1" applyBorder="1" applyAlignment="1">
      <alignment vertical="center"/>
    </xf>
    <xf numFmtId="41" fontId="41" fillId="17" borderId="20" xfId="1" applyFont="1" applyFill="1" applyBorder="1" applyAlignment="1">
      <alignment horizontal="right" vertical="center" shrinkToFit="1"/>
    </xf>
    <xf numFmtId="41" fontId="41" fillId="17" borderId="108" xfId="1" applyFont="1" applyFill="1" applyBorder="1" applyAlignment="1">
      <alignment horizontal="right" vertical="center" shrinkToFit="1"/>
    </xf>
    <xf numFmtId="41" fontId="41" fillId="18" borderId="20" xfId="1" applyFont="1" applyFill="1" applyBorder="1" applyAlignment="1">
      <alignment horizontal="right" vertical="center" shrinkToFit="1"/>
    </xf>
    <xf numFmtId="41" fontId="41" fillId="0" borderId="20" xfId="1" applyFont="1" applyBorder="1" applyAlignment="1">
      <alignment horizontal="right" vertical="center" shrinkToFit="1"/>
    </xf>
    <xf numFmtId="41" fontId="41" fillId="17" borderId="20" xfId="1" applyFont="1" applyFill="1" applyBorder="1" applyAlignment="1">
      <alignment horizontal="center" vertical="center" shrinkToFit="1"/>
    </xf>
    <xf numFmtId="41" fontId="41" fillId="18" borderId="20" xfId="1" applyFont="1" applyFill="1" applyBorder="1" applyAlignment="1">
      <alignment horizontal="center" vertical="center" shrinkToFit="1"/>
    </xf>
    <xf numFmtId="41" fontId="41" fillId="0" borderId="20" xfId="1" applyFont="1" applyBorder="1" applyAlignment="1">
      <alignment vertical="center" shrinkToFit="1"/>
    </xf>
    <xf numFmtId="41" fontId="41" fillId="17" borderId="20" xfId="1" applyFont="1" applyFill="1" applyBorder="1" applyAlignment="1">
      <alignment vertical="center" shrinkToFit="1"/>
    </xf>
    <xf numFmtId="41" fontId="41" fillId="18" borderId="20" xfId="1" applyFont="1" applyFill="1" applyBorder="1" applyAlignment="1">
      <alignment vertical="center" shrinkToFit="1"/>
    </xf>
    <xf numFmtId="41" fontId="42" fillId="0" borderId="13" xfId="1" applyFont="1" applyBorder="1" applyAlignment="1">
      <alignment horizontal="right" vertical="center" shrinkToFit="1"/>
    </xf>
    <xf numFmtId="192" fontId="42" fillId="0" borderId="151" xfId="1" applyNumberFormat="1" applyFont="1" applyBorder="1" applyAlignment="1">
      <alignment horizontal="right" vertical="center" shrinkToFit="1"/>
    </xf>
    <xf numFmtId="192" fontId="42" fillId="0" borderId="151" xfId="1" applyNumberFormat="1" applyFont="1" applyBorder="1" applyAlignment="1">
      <alignment vertical="center" shrinkToFit="1"/>
    </xf>
    <xf numFmtId="41" fontId="41" fillId="17" borderId="86" xfId="1" applyFont="1" applyFill="1" applyBorder="1" applyAlignment="1">
      <alignment horizontal="right" vertical="center" shrinkToFit="1"/>
    </xf>
    <xf numFmtId="41" fontId="41" fillId="18" borderId="59" xfId="1" applyFont="1" applyFill="1" applyBorder="1" applyAlignment="1">
      <alignment horizontal="right" vertical="center" shrinkToFit="1"/>
    </xf>
    <xf numFmtId="41" fontId="41" fillId="0" borderId="87" xfId="1" applyFont="1" applyBorder="1" applyAlignment="1">
      <alignment horizontal="right" vertical="center" shrinkToFit="1"/>
    </xf>
    <xf numFmtId="41" fontId="2" fillId="0" borderId="20" xfId="1" applyFont="1" applyBorder="1" applyAlignment="1">
      <alignment horizontal="right" vertical="center" shrinkToFit="1"/>
    </xf>
    <xf numFmtId="0" fontId="2" fillId="0" borderId="20" xfId="0" applyFont="1" applyBorder="1" applyAlignment="1">
      <alignment horizontal="center" vertical="center" shrinkToFit="1"/>
    </xf>
    <xf numFmtId="41" fontId="2" fillId="0" borderId="87" xfId="1" applyFont="1" applyBorder="1" applyAlignment="1">
      <alignment horizontal="right" vertical="center" shrinkToFit="1"/>
    </xf>
    <xf numFmtId="179" fontId="5" fillId="19" borderId="20" xfId="2" applyFont="1" applyFill="1" applyBorder="1" applyAlignment="1">
      <alignment horizontal="right" vertical="center" shrinkToFit="1"/>
    </xf>
    <xf numFmtId="179" fontId="5" fillId="0" borderId="20" xfId="0" applyNumberFormat="1" applyFont="1" applyBorder="1" applyAlignment="1">
      <alignment horizontal="right" vertical="center"/>
    </xf>
    <xf numFmtId="9" fontId="2" fillId="0" borderId="20" xfId="0" applyNumberFormat="1" applyFont="1" applyBorder="1" applyAlignment="1">
      <alignment horizontal="center" vertical="center" shrinkToFit="1"/>
    </xf>
    <xf numFmtId="193" fontId="2" fillId="0" borderId="20" xfId="1" applyNumberFormat="1" applyFont="1" applyBorder="1" applyAlignment="1">
      <alignment horizontal="right" vertical="center" shrinkToFit="1"/>
    </xf>
    <xf numFmtId="192" fontId="2" fillId="0" borderId="20" xfId="1" applyNumberFormat="1" applyFont="1" applyBorder="1" applyAlignment="1">
      <alignment horizontal="right" vertical="center" shrinkToFit="1"/>
    </xf>
    <xf numFmtId="192" fontId="2" fillId="0" borderId="152" xfId="1" applyNumberFormat="1" applyFont="1" applyBorder="1" applyAlignment="1">
      <alignment horizontal="right" vertical="center" shrinkToFit="1"/>
    </xf>
    <xf numFmtId="179" fontId="35" fillId="0" borderId="61" xfId="2" applyFont="1" applyBorder="1" applyAlignment="1">
      <alignment horizontal="center" vertical="center"/>
    </xf>
    <xf numFmtId="0" fontId="22" fillId="0" borderId="152" xfId="0" applyFont="1" applyBorder="1" applyAlignment="1">
      <alignment vertical="center" shrinkToFit="1"/>
    </xf>
    <xf numFmtId="190" fontId="36" fillId="0" borderId="153" xfId="0" applyNumberFormat="1" applyFont="1" applyBorder="1" applyAlignment="1">
      <alignment vertical="center" shrinkToFit="1"/>
    </xf>
    <xf numFmtId="0" fontId="5" fillId="0" borderId="108" xfId="0" applyFont="1" applyBorder="1" applyAlignment="1">
      <alignment horizontal="right" vertical="center" shrinkToFit="1"/>
    </xf>
    <xf numFmtId="179" fontId="5" fillId="7" borderId="20" xfId="2" applyFont="1" applyFill="1" applyBorder="1" applyAlignment="1">
      <alignment horizontal="right" vertical="center" shrinkToFit="1"/>
    </xf>
    <xf numFmtId="180" fontId="5" fillId="7" borderId="20" xfId="2" applyNumberFormat="1" applyFont="1" applyFill="1" applyBorder="1" applyAlignment="1">
      <alignment horizontal="right" vertical="center" shrinkToFit="1"/>
    </xf>
    <xf numFmtId="179" fontId="5" fillId="20" borderId="20" xfId="2" applyFont="1" applyFill="1" applyBorder="1" applyAlignment="1">
      <alignment horizontal="right" vertical="center" shrinkToFit="1"/>
    </xf>
    <xf numFmtId="190" fontId="43" fillId="0" borderId="29" xfId="0" applyNumberFormat="1" applyFont="1" applyBorder="1" applyAlignment="1">
      <alignment vertical="center" shrinkToFit="1"/>
    </xf>
    <xf numFmtId="0" fontId="5" fillId="0" borderId="94" xfId="0" applyFont="1" applyBorder="1" applyAlignment="1">
      <alignment horizontal="center" vertical="center"/>
    </xf>
    <xf numFmtId="190" fontId="44" fillId="16" borderId="98" xfId="0" applyNumberFormat="1" applyFont="1" applyFill="1" applyBorder="1" applyAlignment="1">
      <alignment vertical="center"/>
    </xf>
    <xf numFmtId="179" fontId="7" fillId="6" borderId="94" xfId="2" applyFont="1" applyFill="1" applyBorder="1" applyAlignment="1">
      <alignment horizontal="right" vertical="center" shrinkToFit="1"/>
    </xf>
    <xf numFmtId="192" fontId="4" fillId="0" borderId="154" xfId="0" applyNumberFormat="1" applyFont="1" applyBorder="1" applyAlignment="1">
      <alignment horizontal="distributed" vertical="center" readingOrder="1"/>
    </xf>
    <xf numFmtId="192" fontId="4" fillId="0" borderId="117" xfId="1" applyNumberFormat="1" applyFont="1" applyBorder="1" applyAlignment="1">
      <alignment horizontal="right" vertical="center" readingOrder="1"/>
    </xf>
    <xf numFmtId="192" fontId="6" fillId="0" borderId="58" xfId="6" applyNumberFormat="1" applyFont="1" applyBorder="1" applyAlignment="1">
      <alignment horizontal="center" vertical="center" shrinkToFit="1"/>
    </xf>
    <xf numFmtId="0" fontId="6" fillId="12" borderId="152" xfId="0" applyFont="1" applyFill="1" applyBorder="1" applyAlignment="1">
      <alignment horizontal="center" vertical="center" shrinkToFit="1"/>
    </xf>
    <xf numFmtId="0" fontId="6" fillId="13" borderId="152" xfId="0" applyFont="1" applyFill="1" applyBorder="1" applyAlignment="1">
      <alignment horizontal="center" vertical="center" shrinkToFit="1"/>
    </xf>
    <xf numFmtId="192" fontId="6" fillId="0" borderId="58" xfId="6" applyNumberFormat="1" applyFont="1" applyBorder="1" applyAlignment="1">
      <alignment horizontal="center" vertical="center" wrapText="1" shrinkToFit="1"/>
    </xf>
    <xf numFmtId="0" fontId="6" fillId="12" borderId="155" xfId="0" applyFont="1" applyFill="1" applyBorder="1" applyAlignment="1">
      <alignment horizontal="center" vertical="center" shrinkToFit="1"/>
    </xf>
    <xf numFmtId="0" fontId="6" fillId="13" borderId="156" xfId="0" applyFont="1" applyFill="1" applyBorder="1" applyAlignment="1">
      <alignment horizontal="center" vertical="center" shrinkToFit="1"/>
    </xf>
    <xf numFmtId="0" fontId="0" fillId="0" borderId="152" xfId="0" applyBorder="1"/>
    <xf numFmtId="0" fontId="6" fillId="0" borderId="152" xfId="0" applyFont="1" applyBorder="1" applyAlignment="1">
      <alignment horizontal="center" vertical="center" wrapText="1"/>
    </xf>
    <xf numFmtId="192" fontId="6" fillId="0" borderId="102" xfId="6" applyNumberFormat="1" applyFont="1" applyBorder="1" applyAlignment="1">
      <alignment horizontal="center" vertical="center" wrapText="1" shrinkToFit="1"/>
    </xf>
    <xf numFmtId="192" fontId="45" fillId="0" borderId="102" xfId="6" applyNumberFormat="1" applyFont="1" applyBorder="1" applyAlignment="1">
      <alignment horizontal="center" vertical="center" wrapText="1"/>
    </xf>
    <xf numFmtId="192" fontId="7" fillId="0" borderId="102" xfId="6" applyNumberFormat="1" applyFont="1" applyBorder="1" applyAlignment="1">
      <alignment horizontal="center" vertical="center" wrapText="1"/>
    </xf>
    <xf numFmtId="0" fontId="6" fillId="0" borderId="102" xfId="0" applyFont="1" applyBorder="1" applyAlignment="1">
      <alignment horizontal="center" vertical="center" wrapText="1"/>
    </xf>
    <xf numFmtId="41" fontId="44" fillId="0" borderId="127" xfId="1" applyFont="1" applyBorder="1" applyAlignment="1">
      <alignment horizontal="right" vertical="center" shrinkToFit="1"/>
    </xf>
    <xf numFmtId="192" fontId="44" fillId="0" borderId="127" xfId="6" applyNumberFormat="1" applyFont="1" applyBorder="1" applyAlignment="1">
      <alignment vertical="center" shrinkToFit="1"/>
    </xf>
    <xf numFmtId="41" fontId="44" fillId="0" borderId="127" xfId="6" applyNumberFormat="1" applyFont="1" applyBorder="1" applyAlignment="1">
      <alignment vertical="center" shrinkToFit="1"/>
    </xf>
    <xf numFmtId="193" fontId="44" fillId="0" borderId="157" xfId="6" applyNumberFormat="1" applyFont="1" applyBorder="1" applyAlignment="1">
      <alignment vertical="center" shrinkToFit="1"/>
    </xf>
    <xf numFmtId="0" fontId="46" fillId="21" borderId="4" xfId="0" applyFont="1" applyFill="1" applyBorder="1" applyAlignment="1">
      <alignment horizontal="left" vertical="center" wrapText="1"/>
    </xf>
    <xf numFmtId="0" fontId="46" fillId="7" borderId="4" xfId="0" applyFont="1" applyFill="1" applyBorder="1" applyAlignment="1">
      <alignment horizontal="left" vertical="center" wrapText="1"/>
    </xf>
    <xf numFmtId="3" fontId="46" fillId="21" borderId="4" xfId="0" applyNumberFormat="1" applyFont="1" applyFill="1" applyBorder="1" applyAlignment="1">
      <alignment horizontal="right" vertical="center" wrapText="1"/>
    </xf>
    <xf numFmtId="3" fontId="46" fillId="7" borderId="4" xfId="0" applyNumberFormat="1" applyFont="1" applyFill="1" applyBorder="1" applyAlignment="1">
      <alignment horizontal="right" vertical="center" wrapText="1"/>
    </xf>
    <xf numFmtId="0" fontId="29" fillId="7" borderId="4" xfId="8" applyFont="1" applyFill="1" applyBorder="1" applyAlignment="1">
      <alignment horizontal="center" vertical="center" wrapText="1"/>
    </xf>
    <xf numFmtId="14" fontId="46" fillId="7" borderId="4" xfId="0" applyNumberFormat="1" applyFont="1" applyFill="1" applyBorder="1" applyAlignment="1">
      <alignment horizontal="center" vertical="center" wrapText="1"/>
    </xf>
    <xf numFmtId="14" fontId="46" fillId="21" borderId="4" xfId="0" applyNumberFormat="1" applyFont="1" applyFill="1" applyBorder="1" applyAlignment="1">
      <alignment horizontal="center" vertical="center" wrapText="1"/>
    </xf>
    <xf numFmtId="0" fontId="29" fillId="0" borderId="158" xfId="8" applyFont="1" applyBorder="1" applyAlignment="1">
      <alignment horizontal="center" vertical="center" wrapText="1"/>
    </xf>
    <xf numFmtId="0" fontId="24" fillId="11" borderId="5" xfId="8" applyFont="1" applyFill="1" applyBorder="1" applyAlignment="1">
      <alignment horizontal="center" vertical="center"/>
    </xf>
    <xf numFmtId="0" fontId="32" fillId="0" borderId="4" xfId="8" applyFont="1" applyBorder="1" applyAlignment="1">
      <alignment horizontal="center" vertical="center"/>
    </xf>
    <xf numFmtId="0" fontId="33" fillId="22" borderId="7" xfId="8" applyFont="1" applyFill="1" applyBorder="1" applyAlignment="1">
      <alignment horizontal="center" vertical="center"/>
    </xf>
    <xf numFmtId="0" fontId="33" fillId="22" borderId="62" xfId="8" applyFont="1" applyFill="1" applyBorder="1" applyAlignment="1">
      <alignment horizontal="center" vertical="center"/>
    </xf>
    <xf numFmtId="0" fontId="33" fillId="22" borderId="6" xfId="8" applyFont="1" applyFill="1" applyBorder="1" applyAlignment="1">
      <alignment horizontal="center" vertical="center"/>
    </xf>
    <xf numFmtId="0" fontId="33" fillId="22" borderId="159" xfId="8" applyFont="1" applyFill="1" applyBorder="1" applyAlignment="1">
      <alignment horizontal="center" vertical="center"/>
    </xf>
    <xf numFmtId="0" fontId="33" fillId="22" borderId="160" xfId="8" applyFont="1" applyFill="1" applyBorder="1" applyAlignment="1">
      <alignment horizontal="center" vertical="center"/>
    </xf>
    <xf numFmtId="0" fontId="33" fillId="22" borderId="68" xfId="8" applyFont="1" applyFill="1" applyBorder="1" applyAlignment="1">
      <alignment horizontal="center" vertical="center"/>
    </xf>
    <xf numFmtId="0" fontId="33" fillId="22" borderId="161" xfId="8" applyFont="1" applyFill="1" applyBorder="1" applyAlignment="1">
      <alignment horizontal="center" vertical="center"/>
    </xf>
    <xf numFmtId="0" fontId="32" fillId="0" borderId="62" xfId="8" applyFont="1" applyBorder="1" applyAlignment="1">
      <alignment horizontal="center" vertical="center"/>
    </xf>
    <xf numFmtId="14" fontId="32" fillId="0" borderId="62" xfId="8" applyNumberFormat="1" applyFont="1" applyBorder="1" applyAlignment="1">
      <alignment horizontal="center" vertical="center"/>
    </xf>
    <xf numFmtId="192" fontId="32" fillId="22" borderId="62" xfId="8" applyNumberFormat="1" applyFont="1" applyFill="1" applyBorder="1" applyAlignment="1">
      <alignment horizontal="right" vertical="center"/>
    </xf>
    <xf numFmtId="200" fontId="32" fillId="0" borderId="62" xfId="10" applyNumberFormat="1" applyFont="1" applyBorder="1" applyAlignment="1">
      <alignment vertical="center"/>
    </xf>
    <xf numFmtId="179" fontId="5" fillId="23" borderId="20" xfId="2" applyFont="1" applyFill="1" applyBorder="1" applyAlignment="1">
      <alignment horizontal="right" vertical="center" shrinkToFit="1"/>
    </xf>
    <xf numFmtId="179" fontId="5" fillId="24" borderId="20" xfId="2" applyFont="1" applyFill="1" applyBorder="1" applyAlignment="1">
      <alignment horizontal="right" vertical="center" shrinkToFit="1"/>
    </xf>
    <xf numFmtId="180" fontId="5" fillId="23" borderId="20" xfId="2" applyNumberFormat="1" applyFont="1" applyFill="1" applyBorder="1" applyAlignment="1">
      <alignment horizontal="right" vertical="center" shrinkToFit="1"/>
    </xf>
    <xf numFmtId="176" fontId="5" fillId="23" borderId="20" xfId="2" applyNumberFormat="1" applyFont="1" applyFill="1" applyBorder="1" applyAlignment="1">
      <alignment horizontal="right" vertical="center" shrinkToFit="1"/>
    </xf>
    <xf numFmtId="192" fontId="2" fillId="24" borderId="20" xfId="1" applyNumberFormat="1" applyFont="1" applyFill="1" applyBorder="1" applyAlignment="1">
      <alignment horizontal="right" vertical="center" shrinkToFit="1"/>
    </xf>
    <xf numFmtId="0" fontId="5" fillId="23" borderId="20" xfId="0" applyFont="1" applyFill="1" applyBorder="1" applyAlignment="1">
      <alignment vertical="center" shrinkToFit="1"/>
    </xf>
    <xf numFmtId="0" fontId="22" fillId="23" borderId="20" xfId="0" applyFont="1" applyFill="1" applyBorder="1" applyAlignment="1">
      <alignment vertical="center" shrinkToFit="1"/>
    </xf>
    <xf numFmtId="192" fontId="54" fillId="24" borderId="20" xfId="1" applyNumberFormat="1" applyFont="1" applyFill="1" applyBorder="1" applyAlignment="1">
      <alignment horizontal="right" vertical="center" shrinkToFit="1"/>
    </xf>
    <xf numFmtId="41" fontId="41" fillId="0" borderId="200" xfId="1" applyFont="1" applyBorder="1" applyAlignment="1">
      <alignment horizontal="right" vertical="center" shrinkToFit="1"/>
    </xf>
    <xf numFmtId="41" fontId="41" fillId="0" borderId="201" xfId="1" applyFont="1" applyBorder="1" applyAlignment="1">
      <alignment horizontal="right" vertical="center" shrinkToFit="1"/>
    </xf>
    <xf numFmtId="0" fontId="44" fillId="0" borderId="2" xfId="0" applyFont="1" applyBorder="1" applyAlignment="1">
      <alignment horizontal="center" vertical="center" shrinkToFit="1"/>
    </xf>
    <xf numFmtId="0" fontId="44" fillId="0" borderId="170" xfId="0" applyFont="1" applyBorder="1" applyAlignment="1">
      <alignment horizontal="center" vertical="center"/>
    </xf>
    <xf numFmtId="0" fontId="44" fillId="0" borderId="171" xfId="0" applyFont="1" applyBorder="1" applyAlignment="1">
      <alignment horizontal="center" vertical="center"/>
    </xf>
    <xf numFmtId="179" fontId="8" fillId="0" borderId="0" xfId="2" applyFont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179" fontId="8" fillId="0" borderId="162" xfId="2" applyFont="1" applyBorder="1" applyAlignment="1">
      <alignment horizontal="center" vertical="center"/>
    </xf>
    <xf numFmtId="179" fontId="8" fillId="0" borderId="163" xfId="2" applyFont="1" applyBorder="1" applyAlignment="1">
      <alignment horizontal="center" vertical="center"/>
    </xf>
    <xf numFmtId="179" fontId="8" fillId="0" borderId="164" xfId="2" applyFont="1" applyBorder="1" applyAlignment="1">
      <alignment horizontal="center" vertical="center"/>
    </xf>
    <xf numFmtId="179" fontId="8" fillId="0" borderId="165" xfId="2" applyFont="1" applyBorder="1" applyAlignment="1">
      <alignment horizontal="center" vertical="center"/>
    </xf>
    <xf numFmtId="179" fontId="8" fillId="0" borderId="63" xfId="2" applyFont="1" applyBorder="1" applyAlignment="1">
      <alignment horizontal="center" vertical="center"/>
    </xf>
    <xf numFmtId="0" fontId="5" fillId="0" borderId="89" xfId="0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2" fillId="0" borderId="166" xfId="0" applyFont="1" applyBorder="1" applyAlignment="1">
      <alignment horizontal="center" vertical="center" wrapText="1"/>
    </xf>
    <xf numFmtId="0" fontId="2" fillId="0" borderId="167" xfId="0" applyFont="1" applyBorder="1" applyAlignment="1">
      <alignment horizontal="center" vertical="center" wrapText="1"/>
    </xf>
    <xf numFmtId="0" fontId="5" fillId="0" borderId="90" xfId="0" applyFont="1" applyBorder="1" applyAlignment="1">
      <alignment horizontal="center" vertical="center" wrapText="1"/>
    </xf>
    <xf numFmtId="0" fontId="5" fillId="0" borderId="141" xfId="0" applyFont="1" applyBorder="1" applyAlignment="1">
      <alignment horizontal="center" vertical="center" wrapText="1"/>
    </xf>
    <xf numFmtId="0" fontId="5" fillId="0" borderId="148" xfId="0" applyFont="1" applyBorder="1" applyAlignment="1">
      <alignment horizontal="center" vertical="center" wrapText="1"/>
    </xf>
    <xf numFmtId="0" fontId="5" fillId="0" borderId="168" xfId="0" applyFont="1" applyBorder="1" applyAlignment="1">
      <alignment horizontal="center" vertical="center" wrapText="1"/>
    </xf>
    <xf numFmtId="0" fontId="5" fillId="0" borderId="145" xfId="0" applyFont="1" applyBorder="1" applyAlignment="1">
      <alignment horizontal="center" vertical="center"/>
    </xf>
    <xf numFmtId="0" fontId="5" fillId="0" borderId="110" xfId="0" applyFont="1" applyBorder="1" applyAlignment="1">
      <alignment horizontal="center" vertical="center" wrapText="1"/>
    </xf>
    <xf numFmtId="0" fontId="5" fillId="0" borderId="169" xfId="0" applyFont="1" applyBorder="1" applyAlignment="1">
      <alignment horizontal="center" vertical="center" wrapText="1"/>
    </xf>
    <xf numFmtId="0" fontId="0" fillId="0" borderId="94" xfId="0" applyBorder="1"/>
    <xf numFmtId="0" fontId="0" fillId="0" borderId="95" xfId="0" applyBorder="1"/>
    <xf numFmtId="0" fontId="5" fillId="0" borderId="94" xfId="0" applyFont="1" applyBorder="1" applyAlignment="1">
      <alignment horizontal="left" vertical="center"/>
    </xf>
    <xf numFmtId="0" fontId="5" fillId="0" borderId="95" xfId="0" applyFont="1" applyBorder="1" applyAlignment="1">
      <alignment horizontal="left" vertical="center"/>
    </xf>
    <xf numFmtId="0" fontId="0" fillId="0" borderId="98" xfId="0" applyBorder="1"/>
    <xf numFmtId="0" fontId="0" fillId="0" borderId="109" xfId="0" applyBorder="1"/>
    <xf numFmtId="0" fontId="22" fillId="0" borderId="94" xfId="0" applyFont="1" applyBorder="1"/>
    <xf numFmtId="0" fontId="22" fillId="0" borderId="95" xfId="0" applyFont="1" applyBorder="1"/>
    <xf numFmtId="0" fontId="0" fillId="0" borderId="178" xfId="0" applyBorder="1" applyAlignment="1">
      <alignment horizontal="center"/>
    </xf>
    <xf numFmtId="0" fontId="0" fillId="0" borderId="179" xfId="0" applyBorder="1" applyAlignment="1">
      <alignment horizontal="center"/>
    </xf>
    <xf numFmtId="0" fontId="0" fillId="0" borderId="180" xfId="0" applyBorder="1" applyAlignment="1">
      <alignment horizontal="center"/>
    </xf>
    <xf numFmtId="0" fontId="22" fillId="0" borderId="94" xfId="0" applyFont="1" applyBorder="1" applyAlignment="1">
      <alignment horizontal="left" vertical="center" wrapText="1"/>
    </xf>
    <xf numFmtId="0" fontId="22" fillId="0" borderId="94" xfId="0" applyFont="1" applyBorder="1" applyAlignment="1">
      <alignment horizontal="left" vertical="center"/>
    </xf>
    <xf numFmtId="0" fontId="22" fillId="0" borderId="95" xfId="0" applyFont="1" applyBorder="1" applyAlignment="1">
      <alignment horizontal="left" vertical="center"/>
    </xf>
    <xf numFmtId="0" fontId="0" fillId="12" borderId="94" xfId="0" applyFill="1" applyBorder="1"/>
    <xf numFmtId="0" fontId="0" fillId="12" borderId="95" xfId="0" applyFill="1" applyBorder="1"/>
    <xf numFmtId="0" fontId="0" fillId="14" borderId="94" xfId="0" applyFill="1" applyBorder="1"/>
    <xf numFmtId="0" fontId="0" fillId="14" borderId="95" xfId="0" applyFill="1" applyBorder="1"/>
    <xf numFmtId="3" fontId="5" fillId="12" borderId="178" xfId="2" applyNumberFormat="1" applyFont="1" applyFill="1" applyBorder="1" applyAlignment="1">
      <alignment horizontal="center" vertical="center" shrinkToFit="1"/>
    </xf>
    <xf numFmtId="3" fontId="5" fillId="12" borderId="179" xfId="2" applyNumberFormat="1" applyFont="1" applyFill="1" applyBorder="1" applyAlignment="1">
      <alignment horizontal="center" vertical="center" shrinkToFit="1"/>
    </xf>
    <xf numFmtId="3" fontId="5" fillId="12" borderId="180" xfId="2" applyNumberFormat="1" applyFont="1" applyFill="1" applyBorder="1" applyAlignment="1">
      <alignment horizontal="center" vertical="center" shrinkToFit="1"/>
    </xf>
    <xf numFmtId="3" fontId="5" fillId="14" borderId="178" xfId="2" applyNumberFormat="1" applyFont="1" applyFill="1" applyBorder="1" applyAlignment="1">
      <alignment horizontal="center" vertical="center" shrinkToFit="1"/>
    </xf>
    <xf numFmtId="3" fontId="5" fillId="14" borderId="179" xfId="2" applyNumberFormat="1" applyFont="1" applyFill="1" applyBorder="1" applyAlignment="1">
      <alignment horizontal="center" vertical="center" shrinkToFit="1"/>
    </xf>
    <xf numFmtId="3" fontId="5" fillId="14" borderId="180" xfId="2" applyNumberFormat="1" applyFont="1" applyFill="1" applyBorder="1" applyAlignment="1">
      <alignment horizontal="center" vertical="center" shrinkToFit="1"/>
    </xf>
    <xf numFmtId="0" fontId="22" fillId="0" borderId="94" xfId="0" applyFont="1" applyBorder="1" applyAlignment="1">
      <alignment horizontal="left" vertical="center" shrinkToFit="1"/>
    </xf>
    <xf numFmtId="0" fontId="22" fillId="0" borderId="95" xfId="0" applyFont="1" applyBorder="1" applyAlignment="1">
      <alignment horizontal="left" vertical="center" shrinkToFit="1"/>
    </xf>
    <xf numFmtId="0" fontId="5" fillId="0" borderId="176" xfId="0" applyFont="1" applyBorder="1" applyAlignment="1">
      <alignment horizontal="center" vertical="center" shrinkToFit="1"/>
    </xf>
    <xf numFmtId="0" fontId="5" fillId="0" borderId="139" xfId="0" applyFont="1" applyBorder="1" applyAlignment="1">
      <alignment horizontal="center" vertical="center" shrinkToFit="1"/>
    </xf>
    <xf numFmtId="0" fontId="0" fillId="0" borderId="139" xfId="0" applyBorder="1"/>
    <xf numFmtId="0" fontId="0" fillId="0" borderId="177" xfId="0" applyBorder="1"/>
    <xf numFmtId="0" fontId="0" fillId="12" borderId="91" xfId="0" applyFill="1" applyBorder="1"/>
    <xf numFmtId="0" fontId="0" fillId="12" borderId="92" xfId="0" applyFill="1" applyBorder="1"/>
    <xf numFmtId="3" fontId="5" fillId="0" borderId="94" xfId="2" applyNumberFormat="1" applyFont="1" applyBorder="1" applyAlignment="1">
      <alignment horizontal="left" vertical="center" wrapText="1" shrinkToFit="1"/>
    </xf>
    <xf numFmtId="3" fontId="5" fillId="0" borderId="95" xfId="2" applyNumberFormat="1" applyFont="1" applyBorder="1" applyAlignment="1">
      <alignment horizontal="left" vertical="center" wrapText="1" shrinkToFit="1"/>
    </xf>
    <xf numFmtId="179" fontId="10" fillId="0" borderId="0" xfId="2" applyFont="1" applyAlignment="1">
      <alignment horizontal="center" vertical="center" wrapText="1"/>
    </xf>
    <xf numFmtId="0" fontId="5" fillId="0" borderId="172" xfId="0" applyFont="1" applyBorder="1" applyAlignment="1">
      <alignment horizontal="center" vertical="center"/>
    </xf>
    <xf numFmtId="0" fontId="5" fillId="0" borderId="173" xfId="0" applyFont="1" applyBorder="1" applyAlignment="1">
      <alignment horizontal="center" vertical="center"/>
    </xf>
    <xf numFmtId="0" fontId="5" fillId="0" borderId="173" xfId="0" applyFont="1" applyBorder="1" applyAlignment="1">
      <alignment horizontal="center" vertical="center" wrapText="1"/>
    </xf>
    <xf numFmtId="0" fontId="5" fillId="0" borderId="131" xfId="0" applyFont="1" applyBorder="1" applyAlignment="1">
      <alignment horizontal="center" vertical="center" wrapText="1"/>
    </xf>
    <xf numFmtId="0" fontId="5" fillId="0" borderId="173" xfId="0" applyFont="1" applyBorder="1" applyAlignment="1">
      <alignment horizontal="center" vertical="center" wrapText="1" shrinkToFit="1"/>
    </xf>
    <xf numFmtId="0" fontId="5" fillId="0" borderId="131" xfId="0" applyFont="1" applyBorder="1" applyAlignment="1">
      <alignment horizontal="center" vertical="center" wrapText="1" shrinkToFit="1"/>
    </xf>
    <xf numFmtId="0" fontId="5" fillId="0" borderId="174" xfId="0" applyFont="1" applyBorder="1" applyAlignment="1">
      <alignment horizontal="center" vertical="center"/>
    </xf>
    <xf numFmtId="0" fontId="5" fillId="0" borderId="131" xfId="0" applyFont="1" applyBorder="1" applyAlignment="1">
      <alignment horizontal="center" vertical="center"/>
    </xf>
    <xf numFmtId="0" fontId="5" fillId="0" borderId="175" xfId="0" applyFont="1" applyBorder="1" applyAlignment="1">
      <alignment horizontal="center" vertical="center"/>
    </xf>
    <xf numFmtId="0" fontId="5" fillId="0" borderId="59" xfId="0" applyFont="1" applyBorder="1" applyAlignment="1">
      <alignment horizontal="right" vertical="center" shrinkToFit="1"/>
    </xf>
    <xf numFmtId="0" fontId="5" fillId="0" borderId="108" xfId="0" applyFont="1" applyBorder="1" applyAlignment="1">
      <alignment horizontal="right" vertical="center" shrinkToFit="1"/>
    </xf>
    <xf numFmtId="0" fontId="5" fillId="16" borderId="35" xfId="0" applyFont="1" applyFill="1" applyBorder="1" applyAlignment="1">
      <alignment horizontal="center" vertical="center"/>
    </xf>
    <xf numFmtId="0" fontId="5" fillId="16" borderId="87" xfId="0" applyFont="1" applyFill="1" applyBorder="1" applyAlignment="1">
      <alignment horizontal="center" vertical="center"/>
    </xf>
    <xf numFmtId="0" fontId="22" fillId="25" borderId="20" xfId="0" applyFont="1" applyFill="1" applyBorder="1" applyAlignment="1">
      <alignment horizontal="center" vertical="center" shrinkToFit="1"/>
    </xf>
    <xf numFmtId="0" fontId="22" fillId="0" borderId="59" xfId="0" applyFont="1" applyBorder="1" applyAlignment="1">
      <alignment horizontal="left" vertical="center" shrinkToFit="1"/>
    </xf>
    <xf numFmtId="0" fontId="22" fillId="0" borderId="108" xfId="0" applyFont="1" applyBorder="1" applyAlignment="1">
      <alignment horizontal="left" vertical="center" shrinkToFit="1"/>
    </xf>
    <xf numFmtId="0" fontId="5" fillId="0" borderId="86" xfId="0" applyFont="1" applyBorder="1" applyAlignment="1">
      <alignment horizontal="right" vertical="center" shrinkToFit="1"/>
    </xf>
    <xf numFmtId="0" fontId="35" fillId="0" borderId="182" xfId="0" applyFont="1" applyBorder="1" applyAlignment="1">
      <alignment horizontal="center" vertical="center"/>
    </xf>
    <xf numFmtId="0" fontId="35" fillId="0" borderId="111" xfId="0" applyFont="1" applyBorder="1" applyAlignment="1">
      <alignment horizontal="center" vertical="center"/>
    </xf>
    <xf numFmtId="176" fontId="12" fillId="0" borderId="61" xfId="2" applyNumberFormat="1" applyFont="1" applyBorder="1" applyAlignment="1">
      <alignment horizontal="center" vertical="center"/>
    </xf>
    <xf numFmtId="0" fontId="22" fillId="0" borderId="59" xfId="0" applyFont="1" applyBorder="1" applyAlignment="1">
      <alignment vertical="center" shrinkToFit="1"/>
    </xf>
    <xf numFmtId="0" fontId="22" fillId="0" borderId="108" xfId="0" applyFont="1" applyBorder="1" applyAlignment="1">
      <alignment vertical="center" shrinkToFit="1"/>
    </xf>
    <xf numFmtId="179" fontId="10" fillId="0" borderId="0" xfId="2" applyFont="1" applyAlignment="1">
      <alignment horizontal="center" vertical="center"/>
    </xf>
    <xf numFmtId="0" fontId="12" fillId="0" borderId="137" xfId="0" applyFont="1" applyBorder="1" applyAlignment="1">
      <alignment horizontal="center" vertical="center"/>
    </xf>
    <xf numFmtId="0" fontId="12" fillId="0" borderId="99" xfId="0" applyFont="1" applyBorder="1" applyAlignment="1">
      <alignment horizontal="center" vertical="center"/>
    </xf>
    <xf numFmtId="0" fontId="12" fillId="0" borderId="99" xfId="0" applyFont="1" applyBorder="1" applyAlignment="1">
      <alignment horizontal="center" vertical="center" wrapText="1"/>
    </xf>
    <xf numFmtId="0" fontId="12" fillId="0" borderId="135" xfId="0" applyFont="1" applyBorder="1" applyAlignment="1">
      <alignment horizontal="center" vertical="center" wrapText="1"/>
    </xf>
    <xf numFmtId="176" fontId="12" fillId="0" borderId="99" xfId="0" applyNumberFormat="1" applyFont="1" applyBorder="1" applyAlignment="1">
      <alignment horizontal="center" vertical="center" wrapText="1" shrinkToFit="1"/>
    </xf>
    <xf numFmtId="176" fontId="12" fillId="0" borderId="135" xfId="0" applyNumberFormat="1" applyFont="1" applyBorder="1" applyAlignment="1">
      <alignment horizontal="center" vertical="center" wrapText="1" shrinkToFit="1"/>
    </xf>
    <xf numFmtId="0" fontId="12" fillId="0" borderId="138" xfId="0" applyFont="1" applyBorder="1" applyAlignment="1">
      <alignment horizontal="center" vertical="center"/>
    </xf>
    <xf numFmtId="0" fontId="12" fillId="0" borderId="135" xfId="0" applyFont="1" applyBorder="1" applyAlignment="1">
      <alignment horizontal="center" vertical="center"/>
    </xf>
    <xf numFmtId="0" fontId="12" fillId="0" borderId="181" xfId="0" applyFont="1" applyBorder="1" applyAlignment="1">
      <alignment horizontal="center" vertical="center"/>
    </xf>
    <xf numFmtId="176" fontId="16" fillId="0" borderId="0" xfId="0" applyNumberFormat="1" applyFont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/>
    </xf>
    <xf numFmtId="192" fontId="21" fillId="0" borderId="183" xfId="0" applyNumberFormat="1" applyFont="1" applyBorder="1" applyAlignment="1">
      <alignment horizontal="center" vertical="center"/>
    </xf>
    <xf numFmtId="192" fontId="21" fillId="0" borderId="184" xfId="0" applyNumberFormat="1" applyFont="1" applyBorder="1" applyAlignment="1">
      <alignment horizontal="center" vertical="center"/>
    </xf>
    <xf numFmtId="192" fontId="21" fillId="0" borderId="185" xfId="0" applyNumberFormat="1" applyFont="1" applyBorder="1" applyAlignment="1">
      <alignment horizontal="center" vertical="center"/>
    </xf>
    <xf numFmtId="192" fontId="10" fillId="0" borderId="186" xfId="0" applyNumberFormat="1" applyFont="1" applyBorder="1" applyAlignment="1">
      <alignment horizontal="center" vertical="center"/>
    </xf>
    <xf numFmtId="192" fontId="21" fillId="0" borderId="11" xfId="0" applyNumberFormat="1" applyFont="1" applyBorder="1" applyAlignment="1">
      <alignment horizontal="center" vertical="center"/>
    </xf>
    <xf numFmtId="192" fontId="21" fillId="0" borderId="187" xfId="0" applyNumberFormat="1" applyFont="1" applyBorder="1" applyAlignment="1">
      <alignment horizontal="center" vertical="center"/>
    </xf>
    <xf numFmtId="192" fontId="21" fillId="0" borderId="188" xfId="0" applyNumberFormat="1" applyFont="1" applyBorder="1" applyAlignment="1">
      <alignment horizontal="center" vertical="center"/>
    </xf>
    <xf numFmtId="192" fontId="10" fillId="0" borderId="14" xfId="0" applyNumberFormat="1" applyFont="1" applyBorder="1" applyAlignment="1">
      <alignment horizontal="center" vertical="center"/>
    </xf>
    <xf numFmtId="179" fontId="8" fillId="0" borderId="0" xfId="6" applyFont="1" applyAlignment="1">
      <alignment horizontal="center" vertical="center"/>
    </xf>
    <xf numFmtId="179" fontId="8" fillId="0" borderId="7" xfId="6" applyFont="1" applyBorder="1" applyAlignment="1">
      <alignment horizontal="center" vertical="center"/>
    </xf>
    <xf numFmtId="179" fontId="8" fillId="0" borderId="189" xfId="6" applyFont="1" applyBorder="1" applyAlignment="1">
      <alignment horizontal="center" vertical="center"/>
    </xf>
    <xf numFmtId="0" fontId="12" fillId="0" borderId="173" xfId="0" applyFont="1" applyBorder="1" applyAlignment="1">
      <alignment horizontal="center" vertical="center" wrapText="1"/>
    </xf>
    <xf numFmtId="0" fontId="12" fillId="0" borderId="131" xfId="0" applyFont="1" applyBorder="1" applyAlignment="1">
      <alignment horizontal="center" vertical="center" wrapText="1"/>
    </xf>
    <xf numFmtId="176" fontId="12" fillId="0" borderId="173" xfId="0" applyNumberFormat="1" applyFont="1" applyBorder="1" applyAlignment="1">
      <alignment horizontal="center" vertical="center" wrapText="1" shrinkToFit="1"/>
    </xf>
    <xf numFmtId="176" fontId="12" fillId="0" borderId="131" xfId="0" applyNumberFormat="1" applyFont="1" applyBorder="1" applyAlignment="1">
      <alignment horizontal="center" vertical="center" wrapText="1" shrinkToFit="1"/>
    </xf>
    <xf numFmtId="0" fontId="5" fillId="0" borderId="190" xfId="0" applyFont="1" applyBorder="1" applyAlignment="1">
      <alignment horizontal="center" vertical="center" wrapText="1"/>
    </xf>
    <xf numFmtId="0" fontId="5" fillId="0" borderId="191" xfId="0" applyFont="1" applyBorder="1" applyAlignment="1">
      <alignment horizontal="center" vertical="center" wrapText="1"/>
    </xf>
    <xf numFmtId="0" fontId="5" fillId="0" borderId="192" xfId="0" applyFont="1" applyBorder="1" applyAlignment="1">
      <alignment horizontal="center" vertical="center"/>
    </xf>
    <xf numFmtId="0" fontId="5" fillId="0" borderId="174" xfId="0" applyFont="1" applyBorder="1" applyAlignment="1">
      <alignment horizontal="center" vertical="center" wrapText="1"/>
    </xf>
    <xf numFmtId="0" fontId="5" fillId="0" borderId="175" xfId="0" applyFont="1" applyBorder="1" applyAlignment="1">
      <alignment horizontal="center" vertical="center" wrapText="1"/>
    </xf>
    <xf numFmtId="0" fontId="44" fillId="0" borderId="193" xfId="0" applyFont="1" applyBorder="1" applyAlignment="1">
      <alignment horizontal="center" vertical="center" shrinkToFit="1"/>
    </xf>
    <xf numFmtId="0" fontId="44" fillId="0" borderId="128" xfId="0" applyFont="1" applyBorder="1" applyAlignment="1">
      <alignment horizontal="center" vertical="center" shrinkToFit="1"/>
    </xf>
    <xf numFmtId="0" fontId="44" fillId="0" borderId="194" xfId="0" applyFont="1" applyBorder="1" applyAlignment="1">
      <alignment horizontal="center" vertical="center"/>
    </xf>
    <xf numFmtId="0" fontId="44" fillId="0" borderId="127" xfId="0" applyFont="1" applyBorder="1" applyAlignment="1">
      <alignment horizontal="center" vertical="center"/>
    </xf>
    <xf numFmtId="0" fontId="6" fillId="6" borderId="195" xfId="0" applyFont="1" applyFill="1" applyBorder="1" applyAlignment="1">
      <alignment horizontal="center" vertical="center"/>
    </xf>
    <xf numFmtId="0" fontId="6" fillId="6" borderId="196" xfId="0" applyFont="1" applyFill="1" applyBorder="1" applyAlignment="1">
      <alignment horizontal="center" vertical="center"/>
    </xf>
    <xf numFmtId="0" fontId="6" fillId="6" borderId="197" xfId="0" applyFont="1" applyFill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0" fillId="0" borderId="3" xfId="0" applyBorder="1"/>
    <xf numFmtId="0" fontId="0" fillId="4" borderId="3" xfId="0" applyFill="1" applyBorder="1"/>
    <xf numFmtId="191" fontId="20" fillId="4" borderId="3" xfId="3" applyFont="1" applyFill="1" applyBorder="1" applyAlignment="1">
      <alignment horizontal="center" vertical="center"/>
    </xf>
    <xf numFmtId="191" fontId="19" fillId="0" borderId="0" xfId="3" applyFont="1" applyAlignment="1">
      <alignment horizontal="left" vertical="center"/>
    </xf>
    <xf numFmtId="191" fontId="18" fillId="0" borderId="0" xfId="3" applyFont="1" applyAlignment="1">
      <alignment horizontal="center" vertical="center"/>
    </xf>
    <xf numFmtId="191" fontId="20" fillId="2" borderId="3" xfId="3" applyFont="1" applyFill="1" applyBorder="1" applyAlignment="1">
      <alignment horizontal="center" vertical="center"/>
    </xf>
    <xf numFmtId="179" fontId="20" fillId="2" borderId="3" xfId="2" applyFont="1" applyFill="1" applyBorder="1" applyAlignment="1">
      <alignment horizontal="center" vertical="center"/>
    </xf>
    <xf numFmtId="179" fontId="20" fillId="2" borderId="3" xfId="2" applyFont="1" applyFill="1" applyBorder="1" applyAlignment="1">
      <alignment horizontal="center" vertical="center" wrapText="1"/>
    </xf>
    <xf numFmtId="49" fontId="47" fillId="0" borderId="0" xfId="11" applyNumberFormat="1" applyFont="1" applyAlignment="1">
      <alignment horizontal="center" vertical="center" wrapText="1"/>
    </xf>
    <xf numFmtId="49" fontId="24" fillId="0" borderId="0" xfId="11" applyNumberFormat="1" applyFont="1" applyAlignment="1">
      <alignment horizontal="right" wrapText="1"/>
    </xf>
    <xf numFmtId="0" fontId="20" fillId="0" borderId="61" xfId="11" applyFont="1" applyBorder="1" applyAlignment="1">
      <alignment horizontal="right"/>
    </xf>
    <xf numFmtId="49" fontId="23" fillId="9" borderId="198" xfId="8" applyNumberFormat="1" applyFont="1" applyFill="1" applyBorder="1" applyAlignment="1">
      <alignment horizontal="center" vertical="center" wrapText="1"/>
    </xf>
    <xf numFmtId="49" fontId="23" fillId="9" borderId="199" xfId="8" applyNumberFormat="1" applyFont="1" applyFill="1" applyBorder="1" applyAlignment="1">
      <alignment horizontal="center" vertical="center" wrapText="1"/>
    </xf>
    <xf numFmtId="49" fontId="23" fillId="7" borderId="7" xfId="8" applyNumberFormat="1" applyFont="1" applyFill="1" applyBorder="1" applyAlignment="1">
      <alignment horizontal="center" vertical="center" wrapText="1"/>
    </xf>
    <xf numFmtId="49" fontId="23" fillId="7" borderId="65" xfId="8" applyNumberFormat="1" applyFont="1" applyFill="1" applyBorder="1" applyAlignment="1">
      <alignment horizontal="center" vertical="center" wrapText="1"/>
    </xf>
    <xf numFmtId="49" fontId="23" fillId="7" borderId="5" xfId="8" applyNumberFormat="1" applyFont="1" applyFill="1" applyBorder="1" applyAlignment="1">
      <alignment horizontal="center" vertical="center" wrapText="1"/>
    </xf>
    <xf numFmtId="0" fontId="47" fillId="0" borderId="0" xfId="12" applyFont="1" applyAlignment="1">
      <alignment horizontal="center" vertical="center"/>
    </xf>
    <xf numFmtId="41" fontId="1" fillId="0" borderId="0" xfId="13" applyFont="1" applyAlignment="1">
      <alignment horizontal="center" vertical="center"/>
    </xf>
    <xf numFmtId="0" fontId="33" fillId="7" borderId="7" xfId="8" applyFont="1" applyFill="1" applyBorder="1" applyAlignment="1">
      <alignment horizontal="center" vertical="center"/>
    </xf>
    <xf numFmtId="0" fontId="33" fillId="7" borderId="65" xfId="8" applyFont="1" applyFill="1" applyBorder="1" applyAlignment="1">
      <alignment horizontal="center" vertical="center"/>
    </xf>
    <xf numFmtId="0" fontId="33" fillId="7" borderId="5" xfId="8" applyFont="1" applyFill="1" applyBorder="1" applyAlignment="1">
      <alignment horizontal="center" vertical="center"/>
    </xf>
    <xf numFmtId="42" fontId="47" fillId="0" borderId="0" xfId="9" applyFont="1" applyAlignment="1">
      <alignment horizontal="center" vertical="center"/>
    </xf>
    <xf numFmtId="0" fontId="18" fillId="0" borderId="0" xfId="8" applyFont="1" applyAlignment="1">
      <alignment horizontal="left" vertical="center"/>
    </xf>
    <xf numFmtId="0" fontId="33" fillId="8" borderId="7" xfId="8" applyFont="1" applyFill="1" applyBorder="1" applyAlignment="1">
      <alignment horizontal="center" vertical="center"/>
    </xf>
    <xf numFmtId="0" fontId="33" fillId="8" borderId="65" xfId="8" applyFont="1" applyFill="1" applyBorder="1" applyAlignment="1">
      <alignment horizontal="center" vertical="center"/>
    </xf>
    <xf numFmtId="0" fontId="33" fillId="8" borderId="5" xfId="8" applyFont="1" applyFill="1" applyBorder="1" applyAlignment="1">
      <alignment horizontal="center" vertical="center"/>
    </xf>
    <xf numFmtId="49" fontId="47" fillId="0" borderId="0" xfId="8" applyNumberFormat="1" applyFont="1" applyAlignment="1">
      <alignment horizontal="center" vertical="center" wrapText="1"/>
    </xf>
    <xf numFmtId="0" fontId="28" fillId="10" borderId="7" xfId="8" applyFont="1" applyFill="1" applyBorder="1" applyAlignment="1">
      <alignment horizontal="center" vertical="center" wrapText="1"/>
    </xf>
    <xf numFmtId="0" fontId="28" fillId="10" borderId="65" xfId="8" applyFont="1" applyFill="1" applyBorder="1" applyAlignment="1">
      <alignment horizontal="center" vertical="center" wrapText="1"/>
    </xf>
    <xf numFmtId="0" fontId="28" fillId="10" borderId="5" xfId="8" applyFont="1" applyFill="1" applyBorder="1" applyAlignment="1">
      <alignment horizontal="center" vertical="center" wrapText="1"/>
    </xf>
    <xf numFmtId="0" fontId="28" fillId="10" borderId="1" xfId="8" applyFont="1" applyFill="1" applyBorder="1" applyAlignment="1">
      <alignment horizontal="center" vertical="center" wrapText="1"/>
    </xf>
    <xf numFmtId="0" fontId="28" fillId="10" borderId="67" xfId="8" applyFont="1" applyFill="1" applyBorder="1" applyAlignment="1">
      <alignment horizontal="center" vertical="center" wrapText="1"/>
    </xf>
    <xf numFmtId="0" fontId="27" fillId="7" borderId="7" xfId="8" applyFont="1" applyFill="1" applyBorder="1" applyAlignment="1">
      <alignment horizontal="center" vertical="center" wrapText="1"/>
    </xf>
    <xf numFmtId="0" fontId="27" fillId="7" borderId="65" xfId="8" applyFont="1" applyFill="1" applyBorder="1" applyAlignment="1">
      <alignment horizontal="center" vertical="center" wrapText="1"/>
    </xf>
    <xf numFmtId="0" fontId="27" fillId="7" borderId="5" xfId="8" applyFont="1" applyFill="1" applyBorder="1" applyAlignment="1">
      <alignment horizontal="center" vertical="center" wrapText="1"/>
    </xf>
  </cellXfs>
  <cellStyles count="16">
    <cellStyle name="Excel Built-in Comma [0] 1" xfId="2" xr:uid="{00000000-0005-0000-0000-000000000000}"/>
    <cellStyle name="Excel Built-in Currency [0] 2" xfId="3" xr:uid="{00000000-0005-0000-0000-000001000000}"/>
    <cellStyle name="Excel Built-in Percent" xfId="4" xr:uid="{00000000-0005-0000-0000-000002000000}"/>
    <cellStyle name="쉼표 [0]" xfId="1" builtinId="6"/>
    <cellStyle name="쉼표 [0] 2 2" xfId="5" xr:uid="{00000000-0005-0000-0000-000004000000}"/>
    <cellStyle name="쉼표 [0] 2 2 3" xfId="13" xr:uid="{00000000-0005-0000-0000-000005000000}"/>
    <cellStyle name="쉼표 [0] 3 12" xfId="14" xr:uid="{00000000-0005-0000-0000-000006000000}"/>
    <cellStyle name="쉼표 [0] 4" xfId="6" xr:uid="{00000000-0005-0000-0000-000007000000}"/>
    <cellStyle name="쉼표 [0] 5" xfId="10" xr:uid="{00000000-0005-0000-0000-000008000000}"/>
    <cellStyle name="통화 [0] 2" xfId="9" xr:uid="{00000000-0005-0000-0000-000009000000}"/>
    <cellStyle name="표준" xfId="0" builtinId="0" customBuiltin="1"/>
    <cellStyle name="표준 4" xfId="8" xr:uid="{00000000-0005-0000-0000-00000B000000}"/>
    <cellStyle name="표준 5" xfId="11" xr:uid="{00000000-0005-0000-0000-00000C000000}"/>
    <cellStyle name="표준 6" xfId="15" xr:uid="{00000000-0005-0000-0000-00000D000000}"/>
    <cellStyle name="표준_2006년 푸드뱅크 보조금신청서" xfId="7" xr:uid="{00000000-0005-0000-0000-00000E000000}"/>
    <cellStyle name="표준_결산 참고자료" xfId="12" xr:uid="{00000000-0005-0000-0000-00000F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11704449" y="755542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13</xdr:col>
      <xdr:colOff>0</xdr:colOff>
      <xdr:row>15</xdr:row>
      <xdr:rowOff>0</xdr:rowOff>
    </xdr:from>
    <xdr:to>
      <xdr:col>13</xdr:col>
      <xdr:colOff>0</xdr:colOff>
      <xdr:row>15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11704449" y="388264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11704449" y="755542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11704449" y="755542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13</xdr:col>
      <xdr:colOff>0</xdr:colOff>
      <xdr:row>15</xdr:row>
      <xdr:rowOff>0</xdr:rowOff>
    </xdr:from>
    <xdr:to>
      <xdr:col>13</xdr:col>
      <xdr:colOff>0</xdr:colOff>
      <xdr:row>15</xdr:row>
      <xdr:rowOff>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11704449" y="388264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388620</xdr:colOff>
      <xdr:row>0</xdr:row>
      <xdr:rowOff>0</xdr:rowOff>
    </xdr:from>
    <xdr:to>
      <xdr:col>6</xdr:col>
      <xdr:colOff>297180</xdr:colOff>
      <xdr:row>27</xdr:row>
      <xdr:rowOff>45720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483576" y="0"/>
          <a:ext cx="4506057" cy="599342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289561</xdr:colOff>
      <xdr:row>54</xdr:row>
      <xdr:rowOff>0</xdr:rowOff>
    </xdr:from>
    <xdr:to>
      <xdr:col>11</xdr:col>
      <xdr:colOff>1151140</xdr:colOff>
      <xdr:row>102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89561" y="8963025"/>
          <a:ext cx="6033654" cy="8391525"/>
        </a:xfrm>
        <a:prstGeom prst="rect">
          <a:avLst/>
        </a:prstGeom>
      </xdr:spPr>
    </xdr:pic>
    <xdr:clientData/>
  </xdr:twoCellAnchor>
  <xdr:twoCellAnchor editAs="oneCell">
    <xdr:from>
      <xdr:col>2</xdr:col>
      <xdr:colOff>725806</xdr:colOff>
      <xdr:row>105</xdr:row>
      <xdr:rowOff>49060</xdr:rowOff>
    </xdr:from>
    <xdr:to>
      <xdr:col>11</xdr:col>
      <xdr:colOff>800101</xdr:colOff>
      <xdr:row>147</xdr:row>
      <xdr:rowOff>158113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725806" y="17756035"/>
          <a:ext cx="5246370" cy="730995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9352;%20&#54260;&#45908;\23&#45380;&#51088;&#47308;\&#9733;23&#45380;%20&#54924;&#44228;%20&#51088;&#47308;&#9733;\2023%201&#52264;%20&#52628;&#44221;\2023&#45380;%201&#52264;%20&#49464;&#51077;.&#49464;&#52636;%20&#52628;&#44221;%20&#50696;&#49328;&#49436;(&#50504;)%20-%20&#45796;&#5072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가. 예산총칙"/>
      <sheetName val="나. 세입세출(총괄)"/>
      <sheetName val="다. 세입내역서"/>
      <sheetName val="라. 세출내역서"/>
      <sheetName val="라-1.보조금세출"/>
      <sheetName val="라-2.자부담세출"/>
      <sheetName val="라-3.후원금세출"/>
      <sheetName val="마. 세입세출(개요)"/>
      <sheetName val="바. 증감사유"/>
      <sheetName val="사. 임직원보수 일람표"/>
      <sheetName val="아. 자부담 계약직 인건비"/>
      <sheetName val="인건비총계표(보조금)"/>
      <sheetName val="인건비총계표(자부담)"/>
      <sheetName val="자. 일용잡급일람표"/>
    </sheetNames>
    <sheetDataSet>
      <sheetData sheetId="0"/>
      <sheetData sheetId="1"/>
      <sheetData sheetId="2"/>
      <sheetData sheetId="3">
        <row r="11">
          <cell r="D11">
            <v>0</v>
          </cell>
          <cell r="E11">
            <v>0</v>
          </cell>
        </row>
        <row r="12">
          <cell r="D12">
            <v>0</v>
          </cell>
          <cell r="E12">
            <v>0</v>
          </cell>
        </row>
        <row r="13">
          <cell r="D13">
            <v>0</v>
          </cell>
          <cell r="E13">
            <v>0</v>
          </cell>
        </row>
        <row r="14">
          <cell r="D14">
            <v>0</v>
          </cell>
          <cell r="E14">
            <v>0</v>
          </cell>
        </row>
        <row r="15">
          <cell r="D15">
            <v>0</v>
          </cell>
          <cell r="E15">
            <v>0</v>
          </cell>
        </row>
        <row r="19">
          <cell r="D19">
            <v>0</v>
          </cell>
          <cell r="E19">
            <v>0</v>
          </cell>
        </row>
        <row r="20">
          <cell r="D20">
            <v>0</v>
          </cell>
          <cell r="E20">
            <v>0</v>
          </cell>
        </row>
        <row r="21">
          <cell r="D21">
            <v>0</v>
          </cell>
          <cell r="E21">
            <v>0</v>
          </cell>
        </row>
        <row r="22">
          <cell r="D22">
            <v>0</v>
          </cell>
          <cell r="E22">
            <v>0</v>
          </cell>
        </row>
        <row r="23">
          <cell r="D23">
            <v>0</v>
          </cell>
          <cell r="E23">
            <v>0</v>
          </cell>
        </row>
        <row r="24">
          <cell r="D24">
            <v>0</v>
          </cell>
          <cell r="E24">
            <v>0</v>
          </cell>
        </row>
        <row r="25">
          <cell r="D25">
            <v>0</v>
          </cell>
          <cell r="E25">
            <v>0</v>
          </cell>
        </row>
        <row r="26">
          <cell r="D26">
            <v>0</v>
          </cell>
          <cell r="E26">
            <v>0</v>
          </cell>
        </row>
        <row r="27">
          <cell r="D27">
            <v>0</v>
          </cell>
          <cell r="E27">
            <v>0</v>
          </cell>
        </row>
        <row r="31">
          <cell r="D31">
            <v>0</v>
          </cell>
          <cell r="E31">
            <v>0</v>
          </cell>
        </row>
        <row r="35">
          <cell r="D35">
            <v>0</v>
          </cell>
          <cell r="E35">
            <v>0</v>
          </cell>
        </row>
      </sheetData>
      <sheetData sheetId="4">
        <row r="40">
          <cell r="D40">
            <v>0</v>
          </cell>
          <cell r="E40">
            <v>0</v>
          </cell>
        </row>
        <row r="49">
          <cell r="D49">
            <v>0</v>
          </cell>
          <cell r="E49">
            <v>0</v>
          </cell>
        </row>
        <row r="75">
          <cell r="D75">
            <v>0</v>
          </cell>
          <cell r="E75">
            <v>0</v>
          </cell>
        </row>
        <row r="76">
          <cell r="D76">
            <v>0</v>
          </cell>
          <cell r="E76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MJ56"/>
  <sheetViews>
    <sheetView zoomScaleNormal="100" zoomScaleSheetLayoutView="100" workbookViewId="0">
      <pane ySplit="1" topLeftCell="A2" activePane="bottomLeft" state="frozen"/>
      <selection pane="bottomLeft" activeCell="L55" sqref="L55"/>
    </sheetView>
  </sheetViews>
  <sheetFormatPr defaultColWidth="8.875" defaultRowHeight="13.5"/>
  <cols>
    <col min="1" max="2" width="8.25" style="1" customWidth="1"/>
    <col min="3" max="3" width="14.875" style="1" customWidth="1"/>
    <col min="4" max="5" width="12.625" style="2" customWidth="1"/>
    <col min="6" max="6" width="9.375" style="2" customWidth="1"/>
    <col min="7" max="7" width="9.75" style="2" customWidth="1"/>
    <col min="8" max="9" width="8.25" style="1" customWidth="1"/>
    <col min="10" max="10" width="14.875" style="3" customWidth="1"/>
    <col min="11" max="12" width="12.625" style="2" customWidth="1"/>
    <col min="13" max="13" width="8.625" style="2" customWidth="1"/>
    <col min="14" max="14" width="10.125" style="2" customWidth="1"/>
    <col min="15" max="15" width="6.125" style="4" customWidth="1"/>
    <col min="16" max="16" width="4.5" style="5" customWidth="1"/>
    <col min="17" max="18" width="8" style="6" customWidth="1"/>
    <col min="19" max="19" width="6.25" style="5" customWidth="1"/>
    <col min="20" max="20" width="4.625" style="4" customWidth="1"/>
    <col min="21" max="22" width="5" style="4" customWidth="1"/>
    <col min="23" max="23" width="5.875" style="4" customWidth="1"/>
    <col min="24" max="1024" width="8.25" style="4" customWidth="1"/>
  </cols>
  <sheetData>
    <row r="1" spans="1:17" ht="8.25" customHeight="1"/>
    <row r="2" spans="1:17" ht="23.25" customHeight="1">
      <c r="A2" s="632" t="s">
        <v>282</v>
      </c>
      <c r="B2" s="632"/>
      <c r="C2" s="632"/>
      <c r="D2" s="632"/>
      <c r="E2" s="632"/>
      <c r="F2" s="632"/>
      <c r="G2" s="632"/>
      <c r="H2" s="632"/>
      <c r="I2" s="632"/>
      <c r="J2" s="632"/>
      <c r="K2" s="632"/>
      <c r="L2" s="632"/>
      <c r="M2" s="632"/>
      <c r="N2" s="632"/>
    </row>
    <row r="3" spans="1:17" ht="10.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633" t="s">
        <v>27</v>
      </c>
      <c r="N3" s="633"/>
    </row>
    <row r="4" spans="1:17" ht="21" customHeight="1">
      <c r="A4" s="634" t="s">
        <v>34</v>
      </c>
      <c r="B4" s="635"/>
      <c r="C4" s="635"/>
      <c r="D4" s="635"/>
      <c r="E4" s="635"/>
      <c r="F4" s="635"/>
      <c r="G4" s="636"/>
      <c r="H4" s="637" t="s">
        <v>33</v>
      </c>
      <c r="I4" s="635"/>
      <c r="J4" s="635"/>
      <c r="K4" s="635"/>
      <c r="L4" s="635"/>
      <c r="M4" s="635"/>
      <c r="N4" s="638"/>
    </row>
    <row r="5" spans="1:17" ht="15" customHeight="1">
      <c r="A5" s="639" t="s">
        <v>37</v>
      </c>
      <c r="B5" s="640"/>
      <c r="C5" s="640"/>
      <c r="D5" s="641" t="s">
        <v>285</v>
      </c>
      <c r="E5" s="641" t="s">
        <v>380</v>
      </c>
      <c r="F5" s="643" t="s">
        <v>20</v>
      </c>
      <c r="G5" s="645" t="s">
        <v>281</v>
      </c>
      <c r="H5" s="647" t="s">
        <v>37</v>
      </c>
      <c r="I5" s="640"/>
      <c r="J5" s="640"/>
      <c r="K5" s="641" t="s">
        <v>285</v>
      </c>
      <c r="L5" s="641" t="s">
        <v>380</v>
      </c>
      <c r="M5" s="643" t="s">
        <v>20</v>
      </c>
      <c r="N5" s="648" t="s">
        <v>35</v>
      </c>
    </row>
    <row r="6" spans="1:17" ht="16.5" customHeight="1">
      <c r="A6" s="523" t="s">
        <v>11</v>
      </c>
      <c r="B6" s="524" t="s">
        <v>15</v>
      </c>
      <c r="C6" s="524" t="s">
        <v>6</v>
      </c>
      <c r="D6" s="642"/>
      <c r="E6" s="642"/>
      <c r="F6" s="644"/>
      <c r="G6" s="646"/>
      <c r="H6" s="526" t="s">
        <v>11</v>
      </c>
      <c r="I6" s="524" t="s">
        <v>15</v>
      </c>
      <c r="J6" s="525" t="s">
        <v>6</v>
      </c>
      <c r="K6" s="642"/>
      <c r="L6" s="642"/>
      <c r="M6" s="644"/>
      <c r="N6" s="649"/>
    </row>
    <row r="7" spans="1:17" ht="19.5" customHeight="1">
      <c r="A7" s="629" t="s">
        <v>21</v>
      </c>
      <c r="B7" s="629"/>
      <c r="C7" s="629"/>
      <c r="D7" s="554">
        <f ca="1">D8+D11+D14+D17+D22+D26+D29+D34</f>
        <v>134303000</v>
      </c>
      <c r="E7" s="555">
        <f ca="1">E8+E11+E14+E17+E22+E26+E29+E34</f>
        <v>131147856</v>
      </c>
      <c r="F7" s="9">
        <f ca="1">E7-D7</f>
        <v>-3155144</v>
      </c>
      <c r="G7" s="534">
        <f ca="1">F7/D7*100</f>
        <v>-2.3492729127420833</v>
      </c>
      <c r="H7" s="630" t="s">
        <v>21</v>
      </c>
      <c r="I7" s="631"/>
      <c r="J7" s="631"/>
      <c r="K7" s="556">
        <f>K8+K26+K31+K49+K52</f>
        <v>134303000</v>
      </c>
      <c r="L7" s="556">
        <f>L8+L26+L31+L49+L52+L56</f>
        <v>131147856</v>
      </c>
      <c r="M7" s="424">
        <f>L7-K7</f>
        <v>-3155144</v>
      </c>
      <c r="N7" s="425">
        <f>M7/K7*100</f>
        <v>-2.3492729127420833</v>
      </c>
      <c r="P7" s="10"/>
      <c r="Q7" s="11"/>
    </row>
    <row r="8" spans="1:17" ht="16.5" customHeight="1">
      <c r="A8" s="286" t="s">
        <v>74</v>
      </c>
      <c r="B8" s="287" t="s">
        <v>17</v>
      </c>
      <c r="C8" s="287"/>
      <c r="D8" s="545">
        <f ca="1">D9</f>
        <v>18800000</v>
      </c>
      <c r="E8" s="546">
        <f ca="1">E9</f>
        <v>13750000</v>
      </c>
      <c r="F8" s="288">
        <f ca="1">E8-D8</f>
        <v>-5050000</v>
      </c>
      <c r="G8" s="535">
        <f ca="1">F8/D8*100</f>
        <v>-26.861702127659576</v>
      </c>
      <c r="H8" s="527" t="s">
        <v>399</v>
      </c>
      <c r="I8" s="289" t="s">
        <v>17</v>
      </c>
      <c r="J8" s="289"/>
      <c r="K8" s="557">
        <f>K9+K16+K19</f>
        <v>97080670</v>
      </c>
      <c r="L8" s="557">
        <f>L9+L16+L19</f>
        <v>64490710</v>
      </c>
      <c r="M8" s="288">
        <f t="shared" ref="M8:M39" si="0">L8-K8</f>
        <v>-32589960</v>
      </c>
      <c r="N8" s="290">
        <f>M8/K8*100</f>
        <v>-33.569978451941054</v>
      </c>
      <c r="Q8" s="12"/>
    </row>
    <row r="9" spans="1:17" ht="16.5" customHeight="1">
      <c r="A9" s="291"/>
      <c r="B9" s="292" t="s">
        <v>72</v>
      </c>
      <c r="C9" s="292" t="s">
        <v>398</v>
      </c>
      <c r="D9" s="547">
        <f ca="1">D10</f>
        <v>18800000</v>
      </c>
      <c r="E9" s="547">
        <f ca="1">E10</f>
        <v>13750000</v>
      </c>
      <c r="F9" s="293">
        <f ca="1">E9-D9</f>
        <v>-5050000</v>
      </c>
      <c r="G9" s="536">
        <f ca="1">F9/D9*100</f>
        <v>-26.861702127659576</v>
      </c>
      <c r="H9" s="528"/>
      <c r="I9" s="295" t="s">
        <v>252</v>
      </c>
      <c r="J9" s="295" t="s">
        <v>398</v>
      </c>
      <c r="K9" s="558">
        <f>SUM(K10:K15)</f>
        <v>82485570</v>
      </c>
      <c r="L9" s="558">
        <f>SUM(L10:L15)</f>
        <v>60304750</v>
      </c>
      <c r="M9" s="293">
        <f t="shared" si="0"/>
        <v>-22180820</v>
      </c>
      <c r="N9" s="296">
        <f>M9/K9*100</f>
        <v>-26.890545825166758</v>
      </c>
      <c r="P9" s="13"/>
      <c r="Q9" s="12"/>
    </row>
    <row r="10" spans="1:17" ht="16.5" customHeight="1">
      <c r="A10" s="291"/>
      <c r="B10" s="297"/>
      <c r="C10" s="297" t="s">
        <v>72</v>
      </c>
      <c r="D10" s="548">
        <f ca="1">'나. 세입결산'!D9</f>
        <v>18800000</v>
      </c>
      <c r="E10" s="548">
        <f ca="1">'나. 세입결산'!E9</f>
        <v>13750000</v>
      </c>
      <c r="F10" s="298">
        <f ca="1">E10-D10</f>
        <v>-5050000</v>
      </c>
      <c r="G10" s="537">
        <f ca="1">F10/D10*100</f>
        <v>-26.861702127659576</v>
      </c>
      <c r="H10" s="528"/>
      <c r="I10" s="294"/>
      <c r="J10" s="294" t="s">
        <v>1</v>
      </c>
      <c r="K10" s="548">
        <f>'다. 세출결산'!D9</f>
        <v>54837200</v>
      </c>
      <c r="L10" s="548">
        <f>'다. 세출결산'!E9</f>
        <v>42046430</v>
      </c>
      <c r="M10" s="298">
        <f t="shared" si="0"/>
        <v>-12790770</v>
      </c>
      <c r="N10" s="299">
        <f>M10/K10*100</f>
        <v>-23.324987417300662</v>
      </c>
    </row>
    <row r="11" spans="1:17" ht="16.5" customHeight="1">
      <c r="A11" s="300" t="s">
        <v>73</v>
      </c>
      <c r="B11" s="301" t="s">
        <v>17</v>
      </c>
      <c r="C11" s="301"/>
      <c r="D11" s="545">
        <f>D12</f>
        <v>0</v>
      </c>
      <c r="E11" s="545">
        <f>E12</f>
        <v>0</v>
      </c>
      <c r="F11" s="302">
        <v>0</v>
      </c>
      <c r="G11" s="538">
        <v>0</v>
      </c>
      <c r="H11" s="528"/>
      <c r="I11" s="294"/>
      <c r="J11" s="294" t="s">
        <v>94</v>
      </c>
      <c r="K11" s="548">
        <f>'다. 세출결산'!D10</f>
        <v>0</v>
      </c>
      <c r="L11" s="548">
        <f>'다. 세출결산'!E10</f>
        <v>0</v>
      </c>
      <c r="M11" s="298">
        <f t="shared" si="0"/>
        <v>0</v>
      </c>
      <c r="N11" s="299">
        <v>0</v>
      </c>
    </row>
    <row r="12" spans="1:17" ht="16.5" customHeight="1">
      <c r="A12" s="291"/>
      <c r="B12" s="292" t="s">
        <v>73</v>
      </c>
      <c r="C12" s="292" t="s">
        <v>398</v>
      </c>
      <c r="D12" s="547">
        <f>D13</f>
        <v>0</v>
      </c>
      <c r="E12" s="547">
        <f>E13</f>
        <v>0</v>
      </c>
      <c r="F12" s="293">
        <v>0</v>
      </c>
      <c r="G12" s="536">
        <v>0</v>
      </c>
      <c r="H12" s="528"/>
      <c r="I12" s="294"/>
      <c r="J12" s="294" t="s">
        <v>8</v>
      </c>
      <c r="K12" s="560">
        <v>14663880</v>
      </c>
      <c r="L12" s="548">
        <f>'다. 세출결산'!E49</f>
        <v>9499860</v>
      </c>
      <c r="M12" s="298">
        <f t="shared" si="0"/>
        <v>-5164020</v>
      </c>
      <c r="N12" s="299">
        <f>M12/K12*100</f>
        <v>-35.215918297203743</v>
      </c>
    </row>
    <row r="13" spans="1:17" ht="16.5" customHeight="1">
      <c r="A13" s="291"/>
      <c r="B13" s="297"/>
      <c r="C13" s="297" t="s">
        <v>304</v>
      </c>
      <c r="D13" s="548">
        <f>'[1]다. 세입내역서'!D12</f>
        <v>0</v>
      </c>
      <c r="E13" s="548">
        <f>'[1]다. 세입내역서'!E12</f>
        <v>0</v>
      </c>
      <c r="F13" s="298">
        <v>0</v>
      </c>
      <c r="G13" s="537">
        <v>0</v>
      </c>
      <c r="H13" s="528"/>
      <c r="I13" s="294"/>
      <c r="J13" s="294" t="s">
        <v>294</v>
      </c>
      <c r="K13" s="548">
        <f>'다. 세출결산'!D80</f>
        <v>5791760</v>
      </c>
      <c r="L13" s="548">
        <f>'다. 세출결산'!E80</f>
        <v>3963450</v>
      </c>
      <c r="M13" s="298">
        <f t="shared" si="0"/>
        <v>-1828310</v>
      </c>
      <c r="N13" s="299">
        <f>M13/K13*100</f>
        <v>-31.567433733441991</v>
      </c>
    </row>
    <row r="14" spans="1:17" ht="16.5" customHeight="1">
      <c r="A14" s="300" t="s">
        <v>77</v>
      </c>
      <c r="B14" s="301" t="s">
        <v>17</v>
      </c>
      <c r="C14" s="301"/>
      <c r="D14" s="545">
        <f>D15</f>
        <v>0</v>
      </c>
      <c r="E14" s="545">
        <f>E15</f>
        <v>0</v>
      </c>
      <c r="F14" s="302">
        <v>0</v>
      </c>
      <c r="G14" s="538">
        <v>0</v>
      </c>
      <c r="H14" s="528"/>
      <c r="I14" s="294"/>
      <c r="J14" s="294" t="s">
        <v>302</v>
      </c>
      <c r="K14" s="548">
        <f>'다. 세출결산'!D84</f>
        <v>7192730</v>
      </c>
      <c r="L14" s="548">
        <f>'다. 세출결산'!E84</f>
        <v>4795010</v>
      </c>
      <c r="M14" s="298">
        <f t="shared" si="0"/>
        <v>-2397720</v>
      </c>
      <c r="N14" s="299">
        <f>M14/K14*100</f>
        <v>-33.335326086200929</v>
      </c>
      <c r="P14" s="11"/>
    </row>
    <row r="15" spans="1:17" ht="16.5" customHeight="1">
      <c r="A15" s="291"/>
      <c r="B15" s="292" t="s">
        <v>77</v>
      </c>
      <c r="C15" s="292" t="s">
        <v>398</v>
      </c>
      <c r="D15" s="547">
        <f>D16</f>
        <v>0</v>
      </c>
      <c r="E15" s="547">
        <f>E16</f>
        <v>0</v>
      </c>
      <c r="F15" s="293">
        <v>0</v>
      </c>
      <c r="G15" s="536">
        <v>0</v>
      </c>
      <c r="H15" s="528"/>
      <c r="I15" s="294"/>
      <c r="J15" s="294" t="s">
        <v>90</v>
      </c>
      <c r="K15" s="548">
        <f>'다. 세출결산'!D14</f>
        <v>0</v>
      </c>
      <c r="L15" s="548">
        <f>'다. 세출결산'!E14</f>
        <v>0</v>
      </c>
      <c r="M15" s="298">
        <f t="shared" si="0"/>
        <v>0</v>
      </c>
      <c r="N15" s="299">
        <v>0</v>
      </c>
    </row>
    <row r="16" spans="1:17" ht="16.5" customHeight="1">
      <c r="A16" s="291"/>
      <c r="B16" s="297"/>
      <c r="C16" s="297" t="s">
        <v>77</v>
      </c>
      <c r="D16" s="548">
        <f>'[1]다. 세입내역서'!D15</f>
        <v>0</v>
      </c>
      <c r="E16" s="548">
        <f>'[1]다. 세입내역서'!E15</f>
        <v>0</v>
      </c>
      <c r="F16" s="298">
        <v>0</v>
      </c>
      <c r="G16" s="537">
        <v>0</v>
      </c>
      <c r="H16" s="528"/>
      <c r="I16" s="295" t="s">
        <v>87</v>
      </c>
      <c r="J16" s="295" t="s">
        <v>398</v>
      </c>
      <c r="K16" s="547">
        <f>SUM(K17:K18)</f>
        <v>360000</v>
      </c>
      <c r="L16" s="547">
        <f>SUM(L17:L18)</f>
        <v>34400</v>
      </c>
      <c r="M16" s="293">
        <f t="shared" si="0"/>
        <v>-325600</v>
      </c>
      <c r="N16" s="296">
        <v>0</v>
      </c>
    </row>
    <row r="17" spans="1:18" ht="16.5" customHeight="1">
      <c r="A17" s="300" t="s">
        <v>98</v>
      </c>
      <c r="B17" s="301" t="s">
        <v>17</v>
      </c>
      <c r="C17" s="301"/>
      <c r="D17" s="549">
        <f>D18</f>
        <v>94527570</v>
      </c>
      <c r="E17" s="545">
        <f>E18</f>
        <v>96631500</v>
      </c>
      <c r="F17" s="302">
        <f t="shared" ref="F17:F38" si="1">E17-D17</f>
        <v>2103930</v>
      </c>
      <c r="G17" s="538">
        <f>F17/D17*100</f>
        <v>2.2257316040177484</v>
      </c>
      <c r="H17" s="528"/>
      <c r="I17" s="294"/>
      <c r="J17" s="294" t="s">
        <v>79</v>
      </c>
      <c r="K17" s="548">
        <f>'[1]라. 세출내역서'!D40</f>
        <v>0</v>
      </c>
      <c r="L17" s="548">
        <f>'[1]라. 세출내역서'!E40</f>
        <v>0</v>
      </c>
      <c r="M17" s="298">
        <f t="shared" si="0"/>
        <v>0</v>
      </c>
      <c r="N17" s="299">
        <v>0</v>
      </c>
    </row>
    <row r="18" spans="1:18" ht="16.5" customHeight="1">
      <c r="A18" s="291"/>
      <c r="B18" s="292" t="s">
        <v>98</v>
      </c>
      <c r="C18" s="292" t="s">
        <v>398</v>
      </c>
      <c r="D18" s="550">
        <f>SUM(D19:D21)</f>
        <v>94527570</v>
      </c>
      <c r="E18" s="547">
        <f>SUM(E19:E21)</f>
        <v>96631500</v>
      </c>
      <c r="F18" s="293">
        <f t="shared" si="1"/>
        <v>2103930</v>
      </c>
      <c r="G18" s="536">
        <f>F18/D18*100</f>
        <v>2.2257316040177484</v>
      </c>
      <c r="H18" s="528"/>
      <c r="I18" s="294"/>
      <c r="J18" s="294" t="s">
        <v>269</v>
      </c>
      <c r="K18" s="548">
        <f>'다. 세출결산'!D102</f>
        <v>360000</v>
      </c>
      <c r="L18" s="548">
        <f>'다. 세출결산'!E102</f>
        <v>34400</v>
      </c>
      <c r="M18" s="298">
        <f t="shared" si="0"/>
        <v>-325600</v>
      </c>
      <c r="N18" s="299">
        <v>0</v>
      </c>
      <c r="Q18" s="12"/>
    </row>
    <row r="19" spans="1:18" ht="16.5" customHeight="1">
      <c r="A19" s="291"/>
      <c r="B19" s="297"/>
      <c r="C19" s="297" t="s">
        <v>95</v>
      </c>
      <c r="D19" s="548">
        <f>'나. 세입결산'!D18</f>
        <v>94527570</v>
      </c>
      <c r="E19" s="548">
        <f>'나. 세입결산'!E18</f>
        <v>96631500</v>
      </c>
      <c r="F19" s="298">
        <f t="shared" si="1"/>
        <v>2103930</v>
      </c>
      <c r="G19" s="537">
        <f>F19/D19*100</f>
        <v>2.2257316040177484</v>
      </c>
      <c r="H19" s="528"/>
      <c r="I19" s="295" t="s">
        <v>268</v>
      </c>
      <c r="J19" s="295" t="s">
        <v>398</v>
      </c>
      <c r="K19" s="547">
        <f>SUM(K20:K25)</f>
        <v>14235100</v>
      </c>
      <c r="L19" s="547">
        <f>SUM(L20:L25)</f>
        <v>4151560</v>
      </c>
      <c r="M19" s="293">
        <f t="shared" si="0"/>
        <v>-10083540</v>
      </c>
      <c r="N19" s="296">
        <f>M19/K19*100</f>
        <v>-70.83575106602693</v>
      </c>
    </row>
    <row r="20" spans="1:18" ht="16.5" customHeight="1">
      <c r="A20" s="291"/>
      <c r="B20" s="297"/>
      <c r="C20" s="297" t="s">
        <v>92</v>
      </c>
      <c r="D20" s="548">
        <f>'[1]다. 세입내역서'!D19</f>
        <v>0</v>
      </c>
      <c r="E20" s="548">
        <f>'[1]다. 세입내역서'!E19</f>
        <v>0</v>
      </c>
      <c r="F20" s="298">
        <f t="shared" si="1"/>
        <v>0</v>
      </c>
      <c r="G20" s="537">
        <v>0</v>
      </c>
      <c r="H20" s="528"/>
      <c r="I20" s="294"/>
      <c r="J20" s="294" t="s">
        <v>258</v>
      </c>
      <c r="K20" s="548">
        <f>'[1]라. 세출내역서'!D49</f>
        <v>0</v>
      </c>
      <c r="L20" s="548">
        <f>'[1]라. 세출내역서'!E49</f>
        <v>0</v>
      </c>
      <c r="M20" s="298">
        <f t="shared" si="0"/>
        <v>0</v>
      </c>
      <c r="N20" s="299">
        <v>0</v>
      </c>
    </row>
    <row r="21" spans="1:18" ht="16.5" customHeight="1">
      <c r="A21" s="291"/>
      <c r="B21" s="297"/>
      <c r="C21" s="297" t="s">
        <v>88</v>
      </c>
      <c r="D21" s="548">
        <f>'[1]다. 세입내역서'!D20</f>
        <v>0</v>
      </c>
      <c r="E21" s="548">
        <f>'[1]다. 세입내역서'!E20</f>
        <v>0</v>
      </c>
      <c r="F21" s="298">
        <f t="shared" si="1"/>
        <v>0</v>
      </c>
      <c r="G21" s="537">
        <v>0</v>
      </c>
      <c r="H21" s="528"/>
      <c r="I21" s="294"/>
      <c r="J21" s="294" t="s">
        <v>99</v>
      </c>
      <c r="K21" s="548">
        <f>'다. 세출결산'!D106</f>
        <v>2210000</v>
      </c>
      <c r="L21" s="548">
        <f>'다. 세출결산'!E106</f>
        <v>2082820</v>
      </c>
      <c r="M21" s="298">
        <f t="shared" si="0"/>
        <v>-127180</v>
      </c>
      <c r="N21" s="299">
        <f>M21/K21*100</f>
        <v>-5.7547511312217194</v>
      </c>
    </row>
    <row r="22" spans="1:18" ht="16.5" customHeight="1">
      <c r="A22" s="300" t="s">
        <v>395</v>
      </c>
      <c r="B22" s="301" t="s">
        <v>17</v>
      </c>
      <c r="C22" s="301"/>
      <c r="D22" s="545">
        <f>D23</f>
        <v>0</v>
      </c>
      <c r="E22" s="545">
        <f>E23</f>
        <v>0</v>
      </c>
      <c r="F22" s="302">
        <f t="shared" si="1"/>
        <v>0</v>
      </c>
      <c r="G22" s="538">
        <v>0</v>
      </c>
      <c r="H22" s="528"/>
      <c r="I22" s="294"/>
      <c r="J22" s="294" t="s">
        <v>82</v>
      </c>
      <c r="K22" s="548">
        <f>'다. 세출결산'!D124</f>
        <v>8200000</v>
      </c>
      <c r="L22" s="548">
        <f>'다. 세출결산'!E124</f>
        <v>1828740</v>
      </c>
      <c r="M22" s="298">
        <f t="shared" si="0"/>
        <v>-6371260</v>
      </c>
      <c r="N22" s="299">
        <f>M22/K22*100</f>
        <v>-77.698292682926834</v>
      </c>
      <c r="P22" s="13"/>
      <c r="Q22" s="12"/>
      <c r="R22" s="12"/>
    </row>
    <row r="23" spans="1:18" ht="16.5" customHeight="1">
      <c r="A23" s="291"/>
      <c r="B23" s="292" t="s">
        <v>78</v>
      </c>
      <c r="C23" s="292" t="s">
        <v>398</v>
      </c>
      <c r="D23" s="547">
        <f>SUM(D24:D25)</f>
        <v>0</v>
      </c>
      <c r="E23" s="547">
        <f>SUM(E24:E25)</f>
        <v>0</v>
      </c>
      <c r="F23" s="293">
        <f t="shared" si="1"/>
        <v>0</v>
      </c>
      <c r="G23" s="536">
        <v>0</v>
      </c>
      <c r="H23" s="528"/>
      <c r="I23" s="294"/>
      <c r="J23" s="294" t="s">
        <v>86</v>
      </c>
      <c r="K23" s="548">
        <f>'다. 세출결산'!D59</f>
        <v>0</v>
      </c>
      <c r="L23" s="548">
        <f>'다. 세출결산'!E59</f>
        <v>0</v>
      </c>
      <c r="M23" s="298">
        <f t="shared" si="0"/>
        <v>0</v>
      </c>
      <c r="N23" s="299">
        <v>0</v>
      </c>
      <c r="P23" s="13"/>
      <c r="Q23" s="12"/>
      <c r="R23" s="12"/>
    </row>
    <row r="24" spans="1:18" ht="16.5" customHeight="1">
      <c r="A24" s="303"/>
      <c r="B24" s="304"/>
      <c r="C24" s="297" t="s">
        <v>96</v>
      </c>
      <c r="D24" s="551">
        <f>'[1]다. 세입내역서'!D23</f>
        <v>0</v>
      </c>
      <c r="E24" s="548">
        <f>'[1]다. 세입내역서'!E23</f>
        <v>0</v>
      </c>
      <c r="F24" s="298">
        <f t="shared" si="1"/>
        <v>0</v>
      </c>
      <c r="G24" s="537">
        <v>0</v>
      </c>
      <c r="H24" s="528"/>
      <c r="I24" s="294"/>
      <c r="J24" s="294" t="s">
        <v>250</v>
      </c>
      <c r="K24" s="548">
        <f>'다. 세출결산'!D137</f>
        <v>3825100</v>
      </c>
      <c r="L24" s="548">
        <f>'다. 세출결산'!E137</f>
        <v>240000</v>
      </c>
      <c r="M24" s="298">
        <f t="shared" si="0"/>
        <v>-3585100</v>
      </c>
      <c r="N24" s="299">
        <f>M24/K24*100</f>
        <v>-93.725654231261927</v>
      </c>
      <c r="P24" s="13"/>
      <c r="Q24" s="12"/>
      <c r="R24" s="12"/>
    </row>
    <row r="25" spans="1:18" ht="16.5" customHeight="1">
      <c r="A25" s="291"/>
      <c r="B25" s="297"/>
      <c r="C25" s="297" t="s">
        <v>100</v>
      </c>
      <c r="D25" s="548">
        <f>'[1]다. 세입내역서'!D24</f>
        <v>0</v>
      </c>
      <c r="E25" s="548">
        <f>'[1]다. 세입내역서'!E24</f>
        <v>0</v>
      </c>
      <c r="F25" s="298">
        <f t="shared" si="1"/>
        <v>0</v>
      </c>
      <c r="G25" s="537">
        <v>0</v>
      </c>
      <c r="H25" s="528"/>
      <c r="I25" s="294"/>
      <c r="J25" s="294" t="s">
        <v>91</v>
      </c>
      <c r="K25" s="548">
        <f>'다. 세출결산'!D69</f>
        <v>0</v>
      </c>
      <c r="L25" s="548">
        <f>'다. 세출결산'!E69</f>
        <v>0</v>
      </c>
      <c r="M25" s="298">
        <f t="shared" si="0"/>
        <v>0</v>
      </c>
      <c r="N25" s="299">
        <v>0</v>
      </c>
      <c r="P25" s="13"/>
      <c r="Q25" s="12"/>
      <c r="R25" s="12"/>
    </row>
    <row r="26" spans="1:18" ht="16.5" customHeight="1">
      <c r="A26" s="300" t="s">
        <v>248</v>
      </c>
      <c r="B26" s="301" t="s">
        <v>17</v>
      </c>
      <c r="C26" s="301"/>
      <c r="D26" s="545">
        <f>D27</f>
        <v>0</v>
      </c>
      <c r="E26" s="545">
        <f>E27</f>
        <v>0</v>
      </c>
      <c r="F26" s="302">
        <f t="shared" si="1"/>
        <v>0</v>
      </c>
      <c r="G26" s="538">
        <v>0</v>
      </c>
      <c r="H26" s="529" t="s">
        <v>102</v>
      </c>
      <c r="I26" s="305" t="s">
        <v>17</v>
      </c>
      <c r="J26" s="305"/>
      <c r="K26" s="545">
        <f>K27</f>
        <v>1540000</v>
      </c>
      <c r="L26" s="545">
        <f>L27</f>
        <v>495000</v>
      </c>
      <c r="M26" s="302">
        <f t="shared" si="0"/>
        <v>-1045000</v>
      </c>
      <c r="N26" s="306">
        <f>M26/K26*100</f>
        <v>-67.857142857142861</v>
      </c>
      <c r="P26" s="13"/>
      <c r="Q26" s="12"/>
      <c r="R26" s="12"/>
    </row>
    <row r="27" spans="1:18" ht="16.5" customHeight="1">
      <c r="A27" s="291"/>
      <c r="B27" s="292" t="s">
        <v>248</v>
      </c>
      <c r="C27" s="292" t="s">
        <v>398</v>
      </c>
      <c r="D27" s="547">
        <f>D28</f>
        <v>0</v>
      </c>
      <c r="E27" s="547">
        <f>E28</f>
        <v>0</v>
      </c>
      <c r="F27" s="293">
        <f t="shared" si="1"/>
        <v>0</v>
      </c>
      <c r="G27" s="536">
        <v>0</v>
      </c>
      <c r="H27" s="528"/>
      <c r="I27" s="295" t="s">
        <v>257</v>
      </c>
      <c r="J27" s="295" t="s">
        <v>398</v>
      </c>
      <c r="K27" s="547">
        <f>SUM(K28:K30)</f>
        <v>1540000</v>
      </c>
      <c r="L27" s="547">
        <f>SUM(L28:L30)</f>
        <v>495000</v>
      </c>
      <c r="M27" s="293">
        <f t="shared" si="0"/>
        <v>-1045000</v>
      </c>
      <c r="N27" s="296">
        <f>M27/K27*100</f>
        <v>-67.857142857142861</v>
      </c>
      <c r="P27" s="13"/>
      <c r="Q27" s="12"/>
      <c r="R27" s="12"/>
    </row>
    <row r="28" spans="1:18" ht="16.5" customHeight="1">
      <c r="A28" s="291"/>
      <c r="B28" s="297"/>
      <c r="C28" s="297" t="s">
        <v>38</v>
      </c>
      <c r="D28" s="548">
        <f>'[1]다. 세입내역서'!D27</f>
        <v>0</v>
      </c>
      <c r="E28" s="548">
        <f>'[1]다. 세입내역서'!E27</f>
        <v>0</v>
      </c>
      <c r="F28" s="298">
        <f t="shared" si="1"/>
        <v>0</v>
      </c>
      <c r="G28" s="537">
        <v>0</v>
      </c>
      <c r="H28" s="528"/>
      <c r="I28" s="294"/>
      <c r="J28" s="294" t="s">
        <v>257</v>
      </c>
      <c r="K28" s="548">
        <f>'[1]라. 세출내역서'!D75</f>
        <v>0</v>
      </c>
      <c r="L28" s="548">
        <f>'[1]라. 세출내역서'!E75</f>
        <v>0</v>
      </c>
      <c r="M28" s="298">
        <f t="shared" si="0"/>
        <v>0</v>
      </c>
      <c r="N28" s="299">
        <v>0</v>
      </c>
      <c r="P28" s="13"/>
      <c r="Q28" s="12"/>
    </row>
    <row r="29" spans="1:18" ht="16.5" customHeight="1">
      <c r="A29" s="300" t="s">
        <v>263</v>
      </c>
      <c r="B29" s="301" t="s">
        <v>17</v>
      </c>
      <c r="C29" s="301"/>
      <c r="D29" s="549">
        <f>D30</f>
        <v>20731585</v>
      </c>
      <c r="E29" s="545">
        <f>E30</f>
        <v>20731585</v>
      </c>
      <c r="F29" s="302">
        <f t="shared" si="1"/>
        <v>0</v>
      </c>
      <c r="G29" s="538">
        <f>F29/D29*100</f>
        <v>0</v>
      </c>
      <c r="H29" s="528"/>
      <c r="I29" s="294"/>
      <c r="J29" s="294" t="s">
        <v>85</v>
      </c>
      <c r="K29" s="548">
        <f>'[1]라. 세출내역서'!D76</f>
        <v>0</v>
      </c>
      <c r="L29" s="548">
        <f>'[1]라. 세출내역서'!E76</f>
        <v>0</v>
      </c>
      <c r="M29" s="298">
        <f t="shared" si="0"/>
        <v>0</v>
      </c>
      <c r="N29" s="299">
        <v>0</v>
      </c>
      <c r="P29" s="13"/>
      <c r="Q29" s="12"/>
    </row>
    <row r="30" spans="1:18" ht="16.5" customHeight="1">
      <c r="A30" s="455"/>
      <c r="B30" s="456" t="s">
        <v>263</v>
      </c>
      <c r="C30" s="456" t="s">
        <v>398</v>
      </c>
      <c r="D30" s="550">
        <f>SUM(D31:D33)</f>
        <v>20731585</v>
      </c>
      <c r="E30" s="547">
        <f>SUM(E31:E33)</f>
        <v>20731585</v>
      </c>
      <c r="F30" s="457">
        <f t="shared" si="1"/>
        <v>0</v>
      </c>
      <c r="G30" s="539">
        <f>F30/D30*100</f>
        <v>0</v>
      </c>
      <c r="H30" s="530"/>
      <c r="I30" s="458"/>
      <c r="J30" s="458" t="s">
        <v>89</v>
      </c>
      <c r="K30" s="548">
        <f>'다. 세출결산'!D153</f>
        <v>1540000</v>
      </c>
      <c r="L30" s="548">
        <f>'다. 세출결산'!E153</f>
        <v>495000</v>
      </c>
      <c r="M30" s="459">
        <f t="shared" si="0"/>
        <v>-1045000</v>
      </c>
      <c r="N30" s="460">
        <f>M30/K30*100</f>
        <v>-67.857142857142861</v>
      </c>
      <c r="P30" s="13"/>
      <c r="Q30" s="12"/>
    </row>
    <row r="31" spans="1:18" ht="16.5" customHeight="1">
      <c r="A31" s="291"/>
      <c r="B31" s="297"/>
      <c r="C31" s="297" t="s">
        <v>295</v>
      </c>
      <c r="D31" s="548">
        <f>'나. 세입결산'!D30</f>
        <v>12371770</v>
      </c>
      <c r="E31" s="548">
        <f>'나. 세입결산'!E30</f>
        <v>12371770</v>
      </c>
      <c r="F31" s="298">
        <f t="shared" si="1"/>
        <v>0</v>
      </c>
      <c r="G31" s="537">
        <v>0</v>
      </c>
      <c r="H31" s="529" t="s">
        <v>247</v>
      </c>
      <c r="I31" s="305" t="s">
        <v>17</v>
      </c>
      <c r="J31" s="305"/>
      <c r="K31" s="545">
        <f>K32+K38</f>
        <v>27078670</v>
      </c>
      <c r="L31" s="545">
        <f>L32+L38</f>
        <v>14231890</v>
      </c>
      <c r="M31" s="302">
        <f t="shared" si="0"/>
        <v>-12846780</v>
      </c>
      <c r="N31" s="306">
        <f>M31/K31*100</f>
        <v>-47.442433472544998</v>
      </c>
      <c r="P31" s="13"/>
      <c r="Q31" s="12"/>
    </row>
    <row r="32" spans="1:18" ht="16.5" customHeight="1">
      <c r="A32" s="291"/>
      <c r="B32" s="297"/>
      <c r="C32" s="297" t="s">
        <v>292</v>
      </c>
      <c r="D32" s="548">
        <f>'[1]다. 세입내역서'!D31</f>
        <v>0</v>
      </c>
      <c r="E32" s="548">
        <f>'[1]다. 세입내역서'!E31</f>
        <v>0</v>
      </c>
      <c r="F32" s="298">
        <f t="shared" si="1"/>
        <v>0</v>
      </c>
      <c r="G32" s="537">
        <v>0</v>
      </c>
      <c r="H32" s="528"/>
      <c r="I32" s="295" t="s">
        <v>268</v>
      </c>
      <c r="J32" s="295" t="s">
        <v>398</v>
      </c>
      <c r="K32" s="558">
        <f>SUM(K33:K37)</f>
        <v>22126670</v>
      </c>
      <c r="L32" s="558">
        <f>SUM(L33:L37)</f>
        <v>11413320</v>
      </c>
      <c r="M32" s="293">
        <f t="shared" si="0"/>
        <v>-10713350</v>
      </c>
      <c r="N32" s="296">
        <f>M32/K32*100</f>
        <v>-48.418266282273834</v>
      </c>
      <c r="P32" s="13"/>
      <c r="Q32" s="12"/>
    </row>
    <row r="33" spans="1:17" ht="16.5" customHeight="1">
      <c r="A33" s="291"/>
      <c r="B33" s="297"/>
      <c r="C33" s="297" t="s">
        <v>301</v>
      </c>
      <c r="D33" s="548">
        <f>'나. 세입결산'!D32</f>
        <v>8359815</v>
      </c>
      <c r="E33" s="548">
        <f>'나. 세입결산'!E32</f>
        <v>8359815</v>
      </c>
      <c r="F33" s="298">
        <f t="shared" si="1"/>
        <v>0</v>
      </c>
      <c r="G33" s="537">
        <f>F33/D33*100</f>
        <v>0</v>
      </c>
      <c r="H33" s="528"/>
      <c r="I33" s="294"/>
      <c r="J33" s="294" t="s">
        <v>400</v>
      </c>
      <c r="K33" s="548">
        <f>'다. 세출결산'!D164</f>
        <v>12006670</v>
      </c>
      <c r="L33" s="548">
        <f>'다. 세출결산'!E164</f>
        <v>7764280</v>
      </c>
      <c r="M33" s="298">
        <f t="shared" si="0"/>
        <v>-4242390</v>
      </c>
      <c r="N33" s="299">
        <f>M33/K33*100</f>
        <v>-35.333610401551802</v>
      </c>
      <c r="P33" s="13"/>
      <c r="Q33" s="12"/>
    </row>
    <row r="34" spans="1:17" ht="16.5" customHeight="1">
      <c r="A34" s="300" t="s">
        <v>243</v>
      </c>
      <c r="B34" s="301" t="s">
        <v>17</v>
      </c>
      <c r="C34" s="301"/>
      <c r="D34" s="549">
        <f>D35</f>
        <v>243845</v>
      </c>
      <c r="E34" s="552">
        <f>E35</f>
        <v>34771</v>
      </c>
      <c r="F34" s="307">
        <f t="shared" si="1"/>
        <v>-209074</v>
      </c>
      <c r="G34" s="540">
        <f>F34/D34*100</f>
        <v>-85.740531895261327</v>
      </c>
      <c r="H34" s="528"/>
      <c r="I34" s="294"/>
      <c r="J34" s="294" t="s">
        <v>93</v>
      </c>
      <c r="K34" s="548">
        <f>'다. 세출결산'!D170</f>
        <v>2220000</v>
      </c>
      <c r="L34" s="548">
        <f>'다. 세출결산'!E170</f>
        <v>895290</v>
      </c>
      <c r="M34" s="298">
        <f t="shared" si="0"/>
        <v>-1324710</v>
      </c>
      <c r="N34" s="299">
        <f>M34/K34*100</f>
        <v>-59.671621621621618</v>
      </c>
      <c r="P34" s="13"/>
      <c r="Q34" s="12"/>
    </row>
    <row r="35" spans="1:17" ht="16.5" customHeight="1">
      <c r="A35" s="291"/>
      <c r="B35" s="292" t="s">
        <v>243</v>
      </c>
      <c r="C35" s="292" t="s">
        <v>398</v>
      </c>
      <c r="D35" s="550">
        <f>SUM(D36:D38)</f>
        <v>243845</v>
      </c>
      <c r="E35" s="553">
        <f>SUM(E36:E38)</f>
        <v>34771</v>
      </c>
      <c r="F35" s="308">
        <f t="shared" si="1"/>
        <v>-209074</v>
      </c>
      <c r="G35" s="541">
        <f>F35/D35*100</f>
        <v>-85.740531895261327</v>
      </c>
      <c r="H35" s="528"/>
      <c r="I35" s="294"/>
      <c r="J35" s="294" t="s">
        <v>261</v>
      </c>
      <c r="K35" s="548"/>
      <c r="L35" s="548"/>
      <c r="M35" s="298">
        <f t="shared" si="0"/>
        <v>0</v>
      </c>
      <c r="N35" s="299">
        <v>0</v>
      </c>
      <c r="P35" s="13"/>
      <c r="Q35" s="12"/>
    </row>
    <row r="36" spans="1:17" ht="16.5" customHeight="1">
      <c r="A36" s="291"/>
      <c r="B36" s="297"/>
      <c r="C36" s="297" t="s">
        <v>103</v>
      </c>
      <c r="D36" s="551">
        <f>'[1]다. 세입내역서'!D35</f>
        <v>0</v>
      </c>
      <c r="E36" s="548">
        <f>'[1]다. 세입내역서'!E35</f>
        <v>0</v>
      </c>
      <c r="F36" s="309">
        <f t="shared" si="1"/>
        <v>0</v>
      </c>
      <c r="G36" s="537">
        <v>0</v>
      </c>
      <c r="H36" s="528"/>
      <c r="I36" s="294"/>
      <c r="J36" s="294" t="s">
        <v>396</v>
      </c>
      <c r="K36" s="548">
        <f>'다. 세출결산'!D176</f>
        <v>1000000</v>
      </c>
      <c r="L36" s="548">
        <f>'다. 세출결산'!E176</f>
        <v>150000</v>
      </c>
      <c r="M36" s="298">
        <f t="shared" si="0"/>
        <v>-850000</v>
      </c>
      <c r="N36" s="299">
        <v>0</v>
      </c>
    </row>
    <row r="37" spans="1:17" ht="16.5" customHeight="1">
      <c r="A37" s="291"/>
      <c r="B37" s="297"/>
      <c r="C37" s="297" t="s">
        <v>296</v>
      </c>
      <c r="D37" s="548">
        <f>'나. 세입결산'!D36</f>
        <v>243845</v>
      </c>
      <c r="E37" s="548">
        <f>'나. 세입결산'!E36</f>
        <v>34766</v>
      </c>
      <c r="F37" s="309">
        <f t="shared" si="1"/>
        <v>-209079</v>
      </c>
      <c r="G37" s="542">
        <f>F37/D37*100</f>
        <v>-85.742582378150061</v>
      </c>
      <c r="H37" s="531"/>
      <c r="I37" s="297"/>
      <c r="J37" s="297" t="s">
        <v>253</v>
      </c>
      <c r="K37" s="548">
        <f>'다. 세출결산'!D179</f>
        <v>6900000</v>
      </c>
      <c r="L37" s="548">
        <f>'다. 세출결산'!E179</f>
        <v>2603750</v>
      </c>
      <c r="M37" s="298">
        <f t="shared" si="0"/>
        <v>-4296250</v>
      </c>
      <c r="N37" s="299">
        <f>M37/K37*100</f>
        <v>-62.264492753623188</v>
      </c>
    </row>
    <row r="38" spans="1:17" ht="16.5" customHeight="1">
      <c r="A38" s="291"/>
      <c r="B38" s="297"/>
      <c r="C38" s="297" t="s">
        <v>114</v>
      </c>
      <c r="D38" s="548">
        <f>'나. 세입결산'!D37</f>
        <v>0</v>
      </c>
      <c r="E38" s="548">
        <v>5</v>
      </c>
      <c r="F38" s="309">
        <f t="shared" si="1"/>
        <v>5</v>
      </c>
      <c r="G38" s="542">
        <v>0</v>
      </c>
      <c r="H38" s="531"/>
      <c r="I38" s="292" t="s">
        <v>247</v>
      </c>
      <c r="J38" s="292" t="s">
        <v>398</v>
      </c>
      <c r="K38" s="547">
        <f>SUM(K39:K48)</f>
        <v>4952000</v>
      </c>
      <c r="L38" s="547">
        <f>SUM(L39:L48)</f>
        <v>2818570</v>
      </c>
      <c r="M38" s="293">
        <f t="shared" si="0"/>
        <v>-2133430</v>
      </c>
      <c r="N38" s="296">
        <f>M38/K38*100</f>
        <v>-43.08218901453958</v>
      </c>
    </row>
    <row r="39" spans="1:17" ht="16.5" customHeight="1">
      <c r="A39" s="291"/>
      <c r="B39" s="297"/>
      <c r="C39" s="297"/>
      <c r="D39" s="304"/>
      <c r="E39" s="304"/>
      <c r="F39" s="304"/>
      <c r="G39" s="543"/>
      <c r="H39" s="531"/>
      <c r="I39" s="297"/>
      <c r="J39" s="297" t="s">
        <v>127</v>
      </c>
      <c r="K39" s="548">
        <f>'다. 세출결산'!D112</f>
        <v>0</v>
      </c>
      <c r="L39" s="548">
        <f>'다. 세출결산'!E112</f>
        <v>0</v>
      </c>
      <c r="M39" s="298">
        <f t="shared" si="0"/>
        <v>0</v>
      </c>
      <c r="N39" s="299">
        <v>0</v>
      </c>
    </row>
    <row r="40" spans="1:17" ht="16.5" customHeight="1">
      <c r="A40" s="291"/>
      <c r="B40" s="297"/>
      <c r="C40" s="297"/>
      <c r="D40" s="304"/>
      <c r="E40" s="304"/>
      <c r="F40" s="304"/>
      <c r="G40" s="543"/>
      <c r="H40" s="531"/>
      <c r="I40" s="297"/>
      <c r="J40" s="297" t="s">
        <v>76</v>
      </c>
      <c r="K40" s="548">
        <f>'다. 세출결산'!D114</f>
        <v>0</v>
      </c>
      <c r="L40" s="548">
        <f>'다. 세출결산'!E114</f>
        <v>0</v>
      </c>
      <c r="M40" s="298">
        <f t="shared" ref="M40:M56" si="2">L40-K40</f>
        <v>0</v>
      </c>
      <c r="N40" s="299">
        <v>0</v>
      </c>
    </row>
    <row r="41" spans="1:17" ht="16.5" customHeight="1">
      <c r="A41" s="291"/>
      <c r="B41" s="297"/>
      <c r="C41" s="297"/>
      <c r="D41" s="304"/>
      <c r="E41" s="304"/>
      <c r="F41" s="304"/>
      <c r="G41" s="543"/>
      <c r="H41" s="531"/>
      <c r="I41" s="297"/>
      <c r="J41" s="297" t="s">
        <v>75</v>
      </c>
      <c r="K41" s="548">
        <f>'다. 세출결산'!D187</f>
        <v>2420000</v>
      </c>
      <c r="L41" s="548">
        <f>'다. 세출결산'!E187</f>
        <v>1507770</v>
      </c>
      <c r="M41" s="298">
        <f t="shared" si="2"/>
        <v>-912230</v>
      </c>
      <c r="N41" s="299">
        <f>M41/K41*100</f>
        <v>-37.695454545454545</v>
      </c>
    </row>
    <row r="42" spans="1:17" ht="16.5" customHeight="1">
      <c r="A42" s="291"/>
      <c r="B42" s="297"/>
      <c r="C42" s="297"/>
      <c r="D42" s="304"/>
      <c r="E42" s="304"/>
      <c r="F42" s="304"/>
      <c r="G42" s="543"/>
      <c r="H42" s="531"/>
      <c r="I42" s="297"/>
      <c r="J42" s="297" t="s">
        <v>411</v>
      </c>
      <c r="K42" s="548">
        <f>'다. 세출결산'!D194</f>
        <v>360000</v>
      </c>
      <c r="L42" s="548">
        <f>'다. 세출결산'!E125</f>
        <v>0</v>
      </c>
      <c r="M42" s="298">
        <f t="shared" si="2"/>
        <v>-360000</v>
      </c>
      <c r="N42" s="299">
        <v>0</v>
      </c>
    </row>
    <row r="43" spans="1:17" ht="16.5" customHeight="1">
      <c r="A43" s="291"/>
      <c r="B43" s="297"/>
      <c r="C43" s="297"/>
      <c r="D43" s="304"/>
      <c r="E43" s="304"/>
      <c r="F43" s="304"/>
      <c r="G43" s="543"/>
      <c r="H43" s="531"/>
      <c r="I43" s="297"/>
      <c r="J43" s="297" t="s">
        <v>101</v>
      </c>
      <c r="K43" s="548">
        <f>'다. 세출결산'!D185</f>
        <v>50000</v>
      </c>
      <c r="L43" s="548">
        <f>'다. 세출결산'!E185</f>
        <v>50000</v>
      </c>
      <c r="M43" s="298">
        <f t="shared" si="2"/>
        <v>0</v>
      </c>
      <c r="N43" s="299">
        <v>0</v>
      </c>
    </row>
    <row r="44" spans="1:17" ht="16.5" customHeight="1">
      <c r="A44" s="291"/>
      <c r="B44" s="297"/>
      <c r="C44" s="297"/>
      <c r="D44" s="304"/>
      <c r="E44" s="304"/>
      <c r="F44" s="304"/>
      <c r="G44" s="543"/>
      <c r="H44" s="531"/>
      <c r="I44" s="297"/>
      <c r="J44" s="297" t="s">
        <v>126</v>
      </c>
      <c r="K44" s="548">
        <v>0</v>
      </c>
      <c r="L44" s="548">
        <v>0</v>
      </c>
      <c r="M44" s="298">
        <f t="shared" si="2"/>
        <v>0</v>
      </c>
      <c r="N44" s="299">
        <v>0</v>
      </c>
    </row>
    <row r="45" spans="1:17" ht="16.5" customHeight="1">
      <c r="A45" s="291"/>
      <c r="B45" s="297"/>
      <c r="C45" s="297"/>
      <c r="D45" s="304"/>
      <c r="E45" s="304"/>
      <c r="F45" s="304"/>
      <c r="G45" s="543"/>
      <c r="H45" s="531"/>
      <c r="I45" s="297"/>
      <c r="J45" s="297" t="s">
        <v>291</v>
      </c>
      <c r="K45" s="548">
        <f>'다. 세출결산'!D196</f>
        <v>1642000</v>
      </c>
      <c r="L45" s="548">
        <f>'다. 세출결산'!E196</f>
        <v>1151500</v>
      </c>
      <c r="M45" s="298">
        <f t="shared" si="2"/>
        <v>-490500</v>
      </c>
      <c r="N45" s="299">
        <v>0</v>
      </c>
    </row>
    <row r="46" spans="1:17" ht="16.5" customHeight="1">
      <c r="A46" s="291"/>
      <c r="B46" s="297"/>
      <c r="C46" s="297"/>
      <c r="D46" s="304"/>
      <c r="E46" s="304"/>
      <c r="F46" s="304"/>
      <c r="G46" s="543"/>
      <c r="H46" s="531"/>
      <c r="I46" s="297"/>
      <c r="J46" s="297" t="s">
        <v>297</v>
      </c>
      <c r="K46" s="548">
        <f>'다. 세출결산'!D134</f>
        <v>0</v>
      </c>
      <c r="L46" s="548">
        <f>'다. 세출결산'!E134</f>
        <v>0</v>
      </c>
      <c r="M46" s="298">
        <f t="shared" si="2"/>
        <v>0</v>
      </c>
      <c r="N46" s="299">
        <v>0</v>
      </c>
    </row>
    <row r="47" spans="1:17" ht="16.5" customHeight="1">
      <c r="A47" s="291"/>
      <c r="B47" s="297"/>
      <c r="C47" s="297"/>
      <c r="D47" s="304"/>
      <c r="E47" s="304"/>
      <c r="F47" s="304"/>
      <c r="G47" s="543"/>
      <c r="H47" s="531"/>
      <c r="I47" s="297"/>
      <c r="J47" s="297" t="s">
        <v>97</v>
      </c>
      <c r="K47" s="548">
        <f>'다. 세출결산'!D192</f>
        <v>480000</v>
      </c>
      <c r="L47" s="548">
        <f>'다. 세출결산'!E192</f>
        <v>109300</v>
      </c>
      <c r="M47" s="298">
        <f t="shared" si="2"/>
        <v>-370700</v>
      </c>
      <c r="N47" s="299">
        <v>0</v>
      </c>
    </row>
    <row r="48" spans="1:17" ht="16.5" customHeight="1">
      <c r="A48" s="291"/>
      <c r="B48" s="297"/>
      <c r="C48" s="297"/>
      <c r="D48" s="304"/>
      <c r="E48" s="304"/>
      <c r="F48" s="304"/>
      <c r="G48" s="543"/>
      <c r="H48" s="531"/>
      <c r="I48" s="297"/>
      <c r="J48" s="297"/>
      <c r="K48" s="548">
        <f>'다. 세출결산'!D138</f>
        <v>0</v>
      </c>
      <c r="L48" s="548">
        <f>'다. 세출결산'!E138</f>
        <v>0</v>
      </c>
      <c r="M48" s="298">
        <f t="shared" si="2"/>
        <v>0</v>
      </c>
      <c r="N48" s="299">
        <v>0</v>
      </c>
    </row>
    <row r="49" spans="1:14" ht="16.5" customHeight="1">
      <c r="A49" s="291"/>
      <c r="B49" s="297"/>
      <c r="C49" s="297"/>
      <c r="D49" s="304"/>
      <c r="E49" s="304"/>
      <c r="F49" s="304"/>
      <c r="G49" s="543"/>
      <c r="H49" s="532" t="s">
        <v>262</v>
      </c>
      <c r="I49" s="301" t="s">
        <v>17</v>
      </c>
      <c r="J49" s="301"/>
      <c r="K49" s="545">
        <f>K50</f>
        <v>243845</v>
      </c>
      <c r="L49" s="545">
        <f>L50</f>
        <v>0</v>
      </c>
      <c r="M49" s="302">
        <f t="shared" si="2"/>
        <v>-243845</v>
      </c>
      <c r="N49" s="306">
        <f>M49/K49*100</f>
        <v>-100</v>
      </c>
    </row>
    <row r="50" spans="1:14" ht="16.5" customHeight="1">
      <c r="A50" s="291"/>
      <c r="B50" s="297"/>
      <c r="C50" s="297"/>
      <c r="D50" s="304"/>
      <c r="E50" s="304"/>
      <c r="F50" s="304"/>
      <c r="G50" s="543"/>
      <c r="H50" s="531"/>
      <c r="I50" s="292" t="s">
        <v>262</v>
      </c>
      <c r="J50" s="292" t="s">
        <v>398</v>
      </c>
      <c r="K50" s="547">
        <f>K51</f>
        <v>243845</v>
      </c>
      <c r="L50" s="547">
        <f>L51</f>
        <v>0</v>
      </c>
      <c r="M50" s="293">
        <f t="shared" si="2"/>
        <v>-243845</v>
      </c>
      <c r="N50" s="296">
        <f>M50/K50*100</f>
        <v>-100</v>
      </c>
    </row>
    <row r="51" spans="1:14" ht="16.5" customHeight="1">
      <c r="A51" s="291"/>
      <c r="B51" s="297"/>
      <c r="C51" s="297"/>
      <c r="D51" s="304"/>
      <c r="E51" s="304"/>
      <c r="F51" s="304"/>
      <c r="G51" s="543"/>
      <c r="H51" s="531"/>
      <c r="I51" s="297"/>
      <c r="J51" s="297" t="s">
        <v>262</v>
      </c>
      <c r="K51" s="548">
        <f>'다. 세출결산'!D208</f>
        <v>243845</v>
      </c>
      <c r="L51" s="548">
        <f>'다. 세출결산'!E142</f>
        <v>0</v>
      </c>
      <c r="M51" s="298">
        <f t="shared" si="2"/>
        <v>-243845</v>
      </c>
      <c r="N51" s="299">
        <f>M51/K51*100</f>
        <v>-100</v>
      </c>
    </row>
    <row r="52" spans="1:14" ht="16.5" customHeight="1">
      <c r="A52" s="291"/>
      <c r="B52" s="297"/>
      <c r="C52" s="297"/>
      <c r="D52" s="304"/>
      <c r="E52" s="304"/>
      <c r="F52" s="304"/>
      <c r="G52" s="543"/>
      <c r="H52" s="532" t="s">
        <v>122</v>
      </c>
      <c r="I52" s="301" t="s">
        <v>17</v>
      </c>
      <c r="J52" s="301"/>
      <c r="K52" s="545">
        <f>K53</f>
        <v>8359815</v>
      </c>
      <c r="L52" s="545">
        <f>L53</f>
        <v>8359815</v>
      </c>
      <c r="M52" s="302">
        <f t="shared" si="2"/>
        <v>0</v>
      </c>
      <c r="N52" s="306">
        <f>M52/K52*100</f>
        <v>0</v>
      </c>
    </row>
    <row r="53" spans="1:14" ht="16.5" customHeight="1">
      <c r="A53" s="291"/>
      <c r="B53" s="297"/>
      <c r="C53" s="297"/>
      <c r="D53" s="304"/>
      <c r="E53" s="304"/>
      <c r="F53" s="304"/>
      <c r="G53" s="543"/>
      <c r="H53" s="531"/>
      <c r="I53" s="292" t="s">
        <v>122</v>
      </c>
      <c r="J53" s="292" t="s">
        <v>398</v>
      </c>
      <c r="K53" s="547">
        <f>SUM(K54:K55)</f>
        <v>8359815</v>
      </c>
      <c r="L53" s="547">
        <f>SUM(L54:L55)</f>
        <v>8359815</v>
      </c>
      <c r="M53" s="293">
        <f t="shared" si="2"/>
        <v>0</v>
      </c>
      <c r="N53" s="296">
        <f>M53/K53*100</f>
        <v>0</v>
      </c>
    </row>
    <row r="54" spans="1:14" ht="16.5" customHeight="1">
      <c r="A54" s="291"/>
      <c r="B54" s="297"/>
      <c r="C54" s="297"/>
      <c r="D54" s="304"/>
      <c r="E54" s="304"/>
      <c r="F54" s="304"/>
      <c r="G54" s="543"/>
      <c r="H54" s="531"/>
      <c r="I54" s="297"/>
      <c r="J54" s="297" t="s">
        <v>264</v>
      </c>
      <c r="K54" s="548">
        <f>'다. 세출결산'!D145</f>
        <v>0</v>
      </c>
      <c r="L54" s="548">
        <f>'다. 세출결산'!E145</f>
        <v>0</v>
      </c>
      <c r="M54" s="298">
        <f t="shared" si="2"/>
        <v>0</v>
      </c>
      <c r="N54" s="299">
        <v>0</v>
      </c>
    </row>
    <row r="55" spans="1:14" ht="16.5" customHeight="1">
      <c r="A55" s="291"/>
      <c r="B55" s="297"/>
      <c r="C55" s="297"/>
      <c r="D55" s="304"/>
      <c r="E55" s="304"/>
      <c r="F55" s="304"/>
      <c r="G55" s="543"/>
      <c r="H55" s="531"/>
      <c r="I55" s="297"/>
      <c r="J55" s="297" t="s">
        <v>84</v>
      </c>
      <c r="K55" s="559">
        <f>'다. 세출결산'!D212</f>
        <v>8359815</v>
      </c>
      <c r="L55" s="559">
        <v>8359815</v>
      </c>
      <c r="M55" s="298">
        <f t="shared" si="2"/>
        <v>0</v>
      </c>
      <c r="N55" s="299">
        <f>M55/K55*100</f>
        <v>0</v>
      </c>
    </row>
    <row r="56" spans="1:14" ht="16.5" customHeight="1">
      <c r="A56" s="337"/>
      <c r="B56" s="338"/>
      <c r="C56" s="338"/>
      <c r="D56" s="449"/>
      <c r="E56" s="449"/>
      <c r="F56" s="449"/>
      <c r="G56" s="544"/>
      <c r="H56" s="533"/>
      <c r="I56" s="450" t="s">
        <v>80</v>
      </c>
      <c r="J56" s="451"/>
      <c r="K56" s="452">
        <v>0</v>
      </c>
      <c r="L56" s="453">
        <v>43570441</v>
      </c>
      <c r="M56" s="579">
        <f t="shared" si="2"/>
        <v>43570441</v>
      </c>
      <c r="N56" s="454">
        <v>0</v>
      </c>
    </row>
  </sheetData>
  <mergeCells count="16">
    <mergeCell ref="A7:C7"/>
    <mergeCell ref="H7:J7"/>
    <mergeCell ref="A2:N2"/>
    <mergeCell ref="M3:N3"/>
    <mergeCell ref="A4:G4"/>
    <mergeCell ref="H4:N4"/>
    <mergeCell ref="A5:C5"/>
    <mergeCell ref="D5:D6"/>
    <mergeCell ref="E5:E6"/>
    <mergeCell ref="F5:F6"/>
    <mergeCell ref="G5:G6"/>
    <mergeCell ref="H5:J5"/>
    <mergeCell ref="K5:K6"/>
    <mergeCell ref="L5:L6"/>
    <mergeCell ref="M5:M6"/>
    <mergeCell ref="N5:N6"/>
  </mergeCells>
  <phoneticPr fontId="53" type="noConversion"/>
  <printOptions horizontalCentered="1"/>
  <pageMargins left="0.47236111760139465" right="0.35430556535720825" top="1.2597222328186035" bottom="0.7086111307144165" header="0.86597222089767456" footer="0.31486111879348755"/>
  <pageSetup paperSize="9" scale="85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MJ37"/>
  <sheetViews>
    <sheetView zoomScaleNormal="100" zoomScaleSheetLayoutView="100" workbookViewId="0">
      <selection activeCell="F28" sqref="F28"/>
    </sheetView>
  </sheetViews>
  <sheetFormatPr defaultColWidth="8.875" defaultRowHeight="13.5"/>
  <cols>
    <col min="1" max="2" width="9.5" style="1" customWidth="1"/>
    <col min="3" max="3" width="16" style="1" customWidth="1"/>
    <col min="4" max="4" width="12.625" style="14" customWidth="1"/>
    <col min="5" max="5" width="12.625" style="2" customWidth="1"/>
    <col min="6" max="6" width="11.125" style="2" customWidth="1"/>
    <col min="7" max="7" width="11.375" style="2" customWidth="1"/>
    <col min="8" max="8" width="14.875" style="15" customWidth="1"/>
    <col min="9" max="9" width="36.375" style="16" customWidth="1"/>
    <col min="10" max="10" width="19.75" style="16" customWidth="1"/>
    <col min="11" max="11" width="11.875" style="16" customWidth="1"/>
    <col min="12" max="12" width="12.375" style="4" customWidth="1"/>
    <col min="13" max="16" width="10.875" style="4" customWidth="1"/>
    <col min="17" max="1024" width="8.25" style="4" customWidth="1"/>
  </cols>
  <sheetData>
    <row r="1" spans="1:15" ht="12" customHeight="1"/>
    <row r="2" spans="1:15" ht="27.75" customHeight="1">
      <c r="A2" s="684" t="s">
        <v>369</v>
      </c>
      <c r="B2" s="684"/>
      <c r="C2" s="684"/>
      <c r="D2" s="684"/>
      <c r="E2" s="684"/>
      <c r="F2" s="684"/>
      <c r="G2" s="684"/>
      <c r="H2" s="684"/>
      <c r="I2" s="684"/>
      <c r="J2" s="684"/>
      <c r="K2" s="17"/>
    </row>
    <row r="3" spans="1:15" ht="21" customHeight="1">
      <c r="A3" s="18"/>
      <c r="B3" s="18"/>
      <c r="C3" s="18"/>
      <c r="D3" s="18"/>
      <c r="E3" s="18"/>
      <c r="F3" s="18"/>
      <c r="G3" s="18"/>
      <c r="H3" s="18"/>
      <c r="I3" s="18"/>
      <c r="J3" s="19" t="s">
        <v>27</v>
      </c>
      <c r="K3" s="20"/>
    </row>
    <row r="4" spans="1:15" s="2" customFormat="1" ht="19.5" customHeight="1">
      <c r="A4" s="685" t="s">
        <v>37</v>
      </c>
      <c r="B4" s="686"/>
      <c r="C4" s="686"/>
      <c r="D4" s="687" t="s">
        <v>22</v>
      </c>
      <c r="E4" s="687" t="s">
        <v>23</v>
      </c>
      <c r="F4" s="687" t="s">
        <v>20</v>
      </c>
      <c r="G4" s="689" t="s">
        <v>35</v>
      </c>
      <c r="H4" s="686" t="s">
        <v>28</v>
      </c>
      <c r="I4" s="686"/>
      <c r="J4" s="691"/>
      <c r="K4" s="1"/>
      <c r="O4" s="4"/>
    </row>
    <row r="5" spans="1:15" s="2" customFormat="1" ht="19.5" customHeight="1">
      <c r="A5" s="498" t="s">
        <v>11</v>
      </c>
      <c r="B5" s="499" t="s">
        <v>15</v>
      </c>
      <c r="C5" s="499" t="s">
        <v>6</v>
      </c>
      <c r="D5" s="688"/>
      <c r="E5" s="688"/>
      <c r="F5" s="688"/>
      <c r="G5" s="690"/>
      <c r="H5" s="692"/>
      <c r="I5" s="692"/>
      <c r="J5" s="693"/>
      <c r="K5" s="1"/>
      <c r="O5" s="4"/>
    </row>
    <row r="6" spans="1:15" s="2" customFormat="1" ht="22.5" customHeight="1">
      <c r="A6" s="676" t="s">
        <v>21</v>
      </c>
      <c r="B6" s="677"/>
      <c r="C6" s="677"/>
      <c r="D6" s="554">
        <f ca="1">D7+D16+D28+D33</f>
        <v>134303000</v>
      </c>
      <c r="E6" s="555">
        <f ca="1">E7+E10+E13+E16+E21+E25+E28+E33</f>
        <v>131147856</v>
      </c>
      <c r="F6" s="521">
        <f t="shared" ref="F6:F11" ca="1" si="0">E6-D6</f>
        <v>-3155144</v>
      </c>
      <c r="G6" s="522">
        <f ca="1">F6/D6*100</f>
        <v>-2.3492729127420833</v>
      </c>
      <c r="H6" s="678"/>
      <c r="I6" s="678"/>
      <c r="J6" s="679"/>
      <c r="K6" s="21"/>
      <c r="O6" s="4"/>
    </row>
    <row r="7" spans="1:15" s="2" customFormat="1" ht="17.45" customHeight="1">
      <c r="A7" s="312" t="s">
        <v>74</v>
      </c>
      <c r="B7" s="313" t="s">
        <v>17</v>
      </c>
      <c r="C7" s="313"/>
      <c r="D7" s="545">
        <f ca="1">D8</f>
        <v>18800000</v>
      </c>
      <c r="E7" s="546">
        <f ca="1">E8</f>
        <v>13750000</v>
      </c>
      <c r="F7" s="314">
        <f t="shared" ca="1" si="0"/>
        <v>-5050000</v>
      </c>
      <c r="G7" s="315">
        <v>0</v>
      </c>
      <c r="H7" s="680"/>
      <c r="I7" s="680"/>
      <c r="J7" s="681"/>
      <c r="K7" s="22"/>
      <c r="L7" s="23"/>
      <c r="O7" s="4"/>
    </row>
    <row r="8" spans="1:15" s="2" customFormat="1" ht="17.45" customHeight="1">
      <c r="A8" s="316"/>
      <c r="B8" s="317" t="s">
        <v>72</v>
      </c>
      <c r="C8" s="317" t="s">
        <v>398</v>
      </c>
      <c r="D8" s="547">
        <f ca="1">D9</f>
        <v>18800000</v>
      </c>
      <c r="E8" s="547">
        <f ca="1">E9</f>
        <v>13750000</v>
      </c>
      <c r="F8" s="318">
        <f t="shared" ca="1" si="0"/>
        <v>-5050000</v>
      </c>
      <c r="G8" s="319">
        <v>0</v>
      </c>
      <c r="H8" s="666"/>
      <c r="I8" s="666"/>
      <c r="J8" s="667"/>
      <c r="K8" s="22"/>
      <c r="O8" s="4"/>
    </row>
    <row r="9" spans="1:15" ht="17.45" customHeight="1">
      <c r="A9" s="316"/>
      <c r="B9" s="320"/>
      <c r="C9" s="320" t="s">
        <v>72</v>
      </c>
      <c r="D9" s="548">
        <f ca="1">'나. 세입결산'!D8</f>
        <v>18800000</v>
      </c>
      <c r="E9" s="548">
        <f ca="1">'나. 세입결산'!E8</f>
        <v>13750000</v>
      </c>
      <c r="F9" s="321">
        <f t="shared" ca="1" si="0"/>
        <v>-5050000</v>
      </c>
      <c r="G9" s="323">
        <v>0</v>
      </c>
      <c r="H9" s="682" t="s">
        <v>404</v>
      </c>
      <c r="I9" s="682"/>
      <c r="J9" s="683"/>
      <c r="K9" s="24"/>
    </row>
    <row r="10" spans="1:15" s="2" customFormat="1" ht="17.45" hidden="1" customHeight="1">
      <c r="A10" s="324" t="s">
        <v>73</v>
      </c>
      <c r="B10" s="325" t="s">
        <v>17</v>
      </c>
      <c r="C10" s="325"/>
      <c r="D10" s="545">
        <f>D11</f>
        <v>0</v>
      </c>
      <c r="E10" s="545">
        <f>E11</f>
        <v>0</v>
      </c>
      <c r="F10" s="326">
        <f t="shared" si="0"/>
        <v>0</v>
      </c>
      <c r="G10" s="328">
        <v>0</v>
      </c>
      <c r="H10" s="664"/>
      <c r="I10" s="664"/>
      <c r="J10" s="665"/>
      <c r="K10" s="24"/>
      <c r="O10" s="4"/>
    </row>
    <row r="11" spans="1:15" s="2" customFormat="1" ht="17.45" hidden="1" customHeight="1">
      <c r="A11" s="316"/>
      <c r="B11" s="317" t="s">
        <v>73</v>
      </c>
      <c r="C11" s="317" t="s">
        <v>398</v>
      </c>
      <c r="D11" s="547">
        <f>D12</f>
        <v>0</v>
      </c>
      <c r="E11" s="547">
        <f>E12</f>
        <v>0</v>
      </c>
      <c r="F11" s="318">
        <f t="shared" si="0"/>
        <v>0</v>
      </c>
      <c r="G11" s="319">
        <v>0</v>
      </c>
      <c r="H11" s="666"/>
      <c r="I11" s="666"/>
      <c r="J11" s="667"/>
      <c r="K11" s="24"/>
      <c r="O11" s="4"/>
    </row>
    <row r="12" spans="1:15" s="2" customFormat="1" ht="17.45" hidden="1" customHeight="1">
      <c r="A12" s="316"/>
      <c r="B12" s="320"/>
      <c r="C12" s="329" t="s">
        <v>304</v>
      </c>
      <c r="D12" s="548">
        <f>'[1]다. 세입내역서'!D11</f>
        <v>0</v>
      </c>
      <c r="E12" s="548">
        <f>'[1]다. 세입내역서'!E11</f>
        <v>0</v>
      </c>
      <c r="F12" s="321">
        <v>0</v>
      </c>
      <c r="G12" s="323">
        <v>0</v>
      </c>
      <c r="H12" s="650"/>
      <c r="I12" s="650"/>
      <c r="J12" s="651"/>
      <c r="K12" s="24"/>
      <c r="O12" s="4"/>
    </row>
    <row r="13" spans="1:15" ht="17.45" hidden="1" customHeight="1">
      <c r="A13" s="324" t="s">
        <v>77</v>
      </c>
      <c r="B13" s="325" t="s">
        <v>17</v>
      </c>
      <c r="C13" s="330"/>
      <c r="D13" s="545">
        <f>D14</f>
        <v>0</v>
      </c>
      <c r="E13" s="545">
        <f>E14</f>
        <v>0</v>
      </c>
      <c r="F13" s="326">
        <f>E13-D13</f>
        <v>0</v>
      </c>
      <c r="G13" s="328">
        <v>0</v>
      </c>
      <c r="H13" s="664"/>
      <c r="I13" s="664"/>
      <c r="J13" s="665"/>
      <c r="K13" s="24"/>
    </row>
    <row r="14" spans="1:15" ht="17.45" hidden="1" customHeight="1">
      <c r="A14" s="316"/>
      <c r="B14" s="317" t="s">
        <v>77</v>
      </c>
      <c r="C14" s="317" t="s">
        <v>398</v>
      </c>
      <c r="D14" s="547">
        <f>D15</f>
        <v>0</v>
      </c>
      <c r="E14" s="547">
        <f>E15</f>
        <v>0</v>
      </c>
      <c r="F14" s="318">
        <f>E14-D14</f>
        <v>0</v>
      </c>
      <c r="G14" s="319">
        <v>0</v>
      </c>
      <c r="H14" s="666"/>
      <c r="I14" s="666"/>
      <c r="J14" s="667"/>
      <c r="K14" s="24"/>
    </row>
    <row r="15" spans="1:15" s="26" customFormat="1" ht="17.45" hidden="1" customHeight="1">
      <c r="A15" s="316"/>
      <c r="B15" s="320"/>
      <c r="C15" s="320" t="s">
        <v>77</v>
      </c>
      <c r="D15" s="548">
        <f>'[1]다. 세입내역서'!D14</f>
        <v>0</v>
      </c>
      <c r="E15" s="548">
        <f>'[1]다. 세입내역서'!E14</f>
        <v>0</v>
      </c>
      <c r="F15" s="321">
        <v>0</v>
      </c>
      <c r="G15" s="323">
        <v>0</v>
      </c>
      <c r="H15" s="650"/>
      <c r="I15" s="650"/>
      <c r="J15" s="651"/>
      <c r="K15" s="25"/>
      <c r="O15" s="27"/>
    </row>
    <row r="16" spans="1:15" ht="17.45" customHeight="1">
      <c r="A16" s="324" t="s">
        <v>98</v>
      </c>
      <c r="B16" s="325" t="s">
        <v>17</v>
      </c>
      <c r="C16" s="325"/>
      <c r="D16" s="549">
        <f>D17</f>
        <v>94527570</v>
      </c>
      <c r="E16" s="545">
        <f>E17</f>
        <v>96631500</v>
      </c>
      <c r="F16" s="326">
        <f t="shared" ref="F16:F32" si="1">E16-D16</f>
        <v>2103930</v>
      </c>
      <c r="G16" s="328">
        <f>F16/D16*100</f>
        <v>2.2257316040177484</v>
      </c>
      <c r="H16" s="664"/>
      <c r="I16" s="664"/>
      <c r="J16" s="665"/>
    </row>
    <row r="17" spans="1:16" ht="17.45" customHeight="1">
      <c r="A17" s="316"/>
      <c r="B17" s="317" t="s">
        <v>98</v>
      </c>
      <c r="C17" s="317" t="s">
        <v>398</v>
      </c>
      <c r="D17" s="550">
        <f>SUM(D18:D20)</f>
        <v>94527570</v>
      </c>
      <c r="E17" s="547">
        <f>SUM(E18:E20)</f>
        <v>96631500</v>
      </c>
      <c r="F17" s="318">
        <f t="shared" si="1"/>
        <v>2103930</v>
      </c>
      <c r="G17" s="319">
        <f>F17/D17*100</f>
        <v>2.2257316040177484</v>
      </c>
      <c r="H17" s="666"/>
      <c r="I17" s="666"/>
      <c r="J17" s="667"/>
    </row>
    <row r="18" spans="1:16" ht="17.45" customHeight="1">
      <c r="A18" s="310"/>
      <c r="B18" s="311"/>
      <c r="C18" s="329" t="s">
        <v>95</v>
      </c>
      <c r="D18" s="548">
        <v>94527570</v>
      </c>
      <c r="E18" s="548">
        <v>96631500</v>
      </c>
      <c r="F18" s="321">
        <f t="shared" si="1"/>
        <v>2103930</v>
      </c>
      <c r="G18" s="331">
        <f>F18/D18*100</f>
        <v>2.2257316040177484</v>
      </c>
      <c r="H18" s="674" t="s">
        <v>50</v>
      </c>
      <c r="I18" s="674"/>
      <c r="J18" s="675"/>
    </row>
    <row r="19" spans="1:16" s="27" customFormat="1" ht="17.45" customHeight="1">
      <c r="A19" s="310"/>
      <c r="B19" s="311"/>
      <c r="C19" s="329" t="s">
        <v>92</v>
      </c>
      <c r="D19" s="548"/>
      <c r="E19" s="548"/>
      <c r="F19" s="321">
        <f t="shared" si="1"/>
        <v>0</v>
      </c>
      <c r="G19" s="331">
        <v>0</v>
      </c>
      <c r="H19" s="650"/>
      <c r="I19" s="650"/>
      <c r="J19" s="651"/>
      <c r="K19" s="28"/>
      <c r="L19" s="28"/>
      <c r="M19" s="28"/>
      <c r="N19" s="28"/>
      <c r="O19" s="28"/>
      <c r="P19" s="28"/>
    </row>
    <row r="20" spans="1:16" s="27" customFormat="1" ht="17.45" customHeight="1">
      <c r="A20" s="310"/>
      <c r="B20" s="311"/>
      <c r="C20" s="577" t="s">
        <v>88</v>
      </c>
      <c r="D20" s="548">
        <f>'[1]다. 세입내역서'!D19</f>
        <v>0</v>
      </c>
      <c r="E20" s="548">
        <f>'[1]다. 세입내역서'!E19</f>
        <v>0</v>
      </c>
      <c r="F20" s="321">
        <f t="shared" si="1"/>
        <v>0</v>
      </c>
      <c r="G20" s="331">
        <v>0</v>
      </c>
      <c r="H20" s="650"/>
      <c r="I20" s="650"/>
      <c r="J20" s="651"/>
      <c r="K20" s="28"/>
      <c r="L20" s="28"/>
      <c r="M20" s="28"/>
      <c r="N20" s="28"/>
      <c r="O20" s="28"/>
      <c r="P20" s="28"/>
    </row>
    <row r="21" spans="1:16" ht="17.45" hidden="1" customHeight="1">
      <c r="A21" s="324" t="s">
        <v>395</v>
      </c>
      <c r="B21" s="325" t="s">
        <v>17</v>
      </c>
      <c r="C21" s="332"/>
      <c r="D21" s="545">
        <f>D22</f>
        <v>0</v>
      </c>
      <c r="E21" s="545">
        <f>E22</f>
        <v>0</v>
      </c>
      <c r="F21" s="326">
        <f t="shared" si="1"/>
        <v>0</v>
      </c>
      <c r="G21" s="328">
        <v>0</v>
      </c>
      <c r="H21" s="664"/>
      <c r="I21" s="664"/>
      <c r="J21" s="665"/>
    </row>
    <row r="22" spans="1:16" ht="17.45" hidden="1" customHeight="1">
      <c r="A22" s="316"/>
      <c r="B22" s="317" t="s">
        <v>78</v>
      </c>
      <c r="C22" s="317" t="s">
        <v>398</v>
      </c>
      <c r="D22" s="547">
        <f>SUM(D23:D24)</f>
        <v>0</v>
      </c>
      <c r="E22" s="547">
        <f>SUM(E23:E24)</f>
        <v>0</v>
      </c>
      <c r="F22" s="318">
        <f t="shared" si="1"/>
        <v>0</v>
      </c>
      <c r="G22" s="319">
        <v>0</v>
      </c>
      <c r="H22" s="666"/>
      <c r="I22" s="666"/>
      <c r="J22" s="667"/>
    </row>
    <row r="23" spans="1:16" ht="17.45" hidden="1" customHeight="1">
      <c r="A23" s="333"/>
      <c r="B23" s="334"/>
      <c r="C23" s="311" t="s">
        <v>96</v>
      </c>
      <c r="D23" s="551">
        <f>'[1]다. 세입내역서'!D22</f>
        <v>0</v>
      </c>
      <c r="E23" s="548">
        <f>'[1]다. 세입내역서'!E22</f>
        <v>0</v>
      </c>
      <c r="F23" s="321">
        <f t="shared" si="1"/>
        <v>0</v>
      </c>
      <c r="G23" s="331">
        <v>0</v>
      </c>
      <c r="H23" s="650"/>
      <c r="I23" s="650"/>
      <c r="J23" s="651"/>
    </row>
    <row r="24" spans="1:16" ht="17.45" hidden="1" customHeight="1">
      <c r="A24" s="316"/>
      <c r="B24" s="320"/>
      <c r="C24" s="320" t="s">
        <v>100</v>
      </c>
      <c r="D24" s="548">
        <f>'[1]다. 세입내역서'!D23</f>
        <v>0</v>
      </c>
      <c r="E24" s="548">
        <f>'[1]다. 세입내역서'!E23</f>
        <v>0</v>
      </c>
      <c r="F24" s="321">
        <f t="shared" si="1"/>
        <v>0</v>
      </c>
      <c r="G24" s="323">
        <v>0</v>
      </c>
      <c r="H24" s="650"/>
      <c r="I24" s="650"/>
      <c r="J24" s="651"/>
    </row>
    <row r="25" spans="1:16" ht="17.45" hidden="1" customHeight="1">
      <c r="A25" s="324" t="s">
        <v>248</v>
      </c>
      <c r="B25" s="325" t="s">
        <v>17</v>
      </c>
      <c r="C25" s="325"/>
      <c r="D25" s="545">
        <f>D26</f>
        <v>0</v>
      </c>
      <c r="E25" s="545">
        <f>E26</f>
        <v>0</v>
      </c>
      <c r="F25" s="326">
        <f t="shared" si="1"/>
        <v>0</v>
      </c>
      <c r="G25" s="328">
        <v>0</v>
      </c>
      <c r="H25" s="664"/>
      <c r="I25" s="664"/>
      <c r="J25" s="665"/>
    </row>
    <row r="26" spans="1:16" ht="17.45" hidden="1" customHeight="1">
      <c r="A26" s="316"/>
      <c r="B26" s="317" t="s">
        <v>248</v>
      </c>
      <c r="C26" s="317" t="s">
        <v>398</v>
      </c>
      <c r="D26" s="547">
        <f>D27</f>
        <v>0</v>
      </c>
      <c r="E26" s="547">
        <f>E27</f>
        <v>0</v>
      </c>
      <c r="F26" s="318">
        <f t="shared" si="1"/>
        <v>0</v>
      </c>
      <c r="G26" s="319">
        <v>0</v>
      </c>
      <c r="H26" s="666"/>
      <c r="I26" s="666"/>
      <c r="J26" s="667"/>
    </row>
    <row r="27" spans="1:16" ht="17.45" hidden="1" customHeight="1">
      <c r="A27" s="316"/>
      <c r="B27" s="320"/>
      <c r="C27" s="320" t="s">
        <v>38</v>
      </c>
      <c r="D27" s="548">
        <f>'[1]다. 세입내역서'!D26</f>
        <v>0</v>
      </c>
      <c r="E27" s="548">
        <f>'[1]다. 세입내역서'!E26</f>
        <v>0</v>
      </c>
      <c r="F27" s="321">
        <f t="shared" si="1"/>
        <v>0</v>
      </c>
      <c r="G27" s="323">
        <v>0</v>
      </c>
      <c r="H27" s="650"/>
      <c r="I27" s="650"/>
      <c r="J27" s="651"/>
    </row>
    <row r="28" spans="1:16" ht="17.45" customHeight="1">
      <c r="A28" s="324" t="s">
        <v>263</v>
      </c>
      <c r="B28" s="325" t="s">
        <v>17</v>
      </c>
      <c r="C28" s="325"/>
      <c r="D28" s="549">
        <f>D29</f>
        <v>20731585</v>
      </c>
      <c r="E28" s="545">
        <f>E29</f>
        <v>20731585</v>
      </c>
      <c r="F28" s="327">
        <f t="shared" si="1"/>
        <v>0</v>
      </c>
      <c r="G28" s="328">
        <f>F28/D28*100</f>
        <v>0</v>
      </c>
      <c r="H28" s="668"/>
      <c r="I28" s="669"/>
      <c r="J28" s="670"/>
    </row>
    <row r="29" spans="1:16" ht="17.45" customHeight="1">
      <c r="A29" s="316"/>
      <c r="B29" s="317" t="s">
        <v>263</v>
      </c>
      <c r="C29" s="317" t="s">
        <v>398</v>
      </c>
      <c r="D29" s="550">
        <f>SUM(D30:D32)</f>
        <v>20731585</v>
      </c>
      <c r="E29" s="547">
        <f>SUM(E30:E32)</f>
        <v>20731585</v>
      </c>
      <c r="F29" s="318">
        <f>E29-D29</f>
        <v>0</v>
      </c>
      <c r="G29" s="319">
        <f>F29/D29*100</f>
        <v>0</v>
      </c>
      <c r="H29" s="671"/>
      <c r="I29" s="672"/>
      <c r="J29" s="673"/>
    </row>
    <row r="30" spans="1:16" ht="17.45" customHeight="1">
      <c r="A30" s="316"/>
      <c r="B30" s="320"/>
      <c r="C30" s="320" t="s">
        <v>295</v>
      </c>
      <c r="D30" s="548">
        <v>12371770</v>
      </c>
      <c r="E30" s="548">
        <v>12371770</v>
      </c>
      <c r="F30" s="322">
        <f t="shared" si="1"/>
        <v>0</v>
      </c>
      <c r="G30" s="323">
        <v>0</v>
      </c>
      <c r="H30" s="656" t="s">
        <v>51</v>
      </c>
      <c r="I30" s="656"/>
      <c r="J30" s="657"/>
    </row>
    <row r="31" spans="1:16" ht="17.45" customHeight="1">
      <c r="A31" s="316"/>
      <c r="B31" s="320"/>
      <c r="C31" s="320" t="s">
        <v>292</v>
      </c>
      <c r="D31" s="548"/>
      <c r="E31" s="548"/>
      <c r="F31" s="321">
        <f t="shared" si="1"/>
        <v>0</v>
      </c>
      <c r="G31" s="323">
        <v>0</v>
      </c>
      <c r="H31" s="658"/>
      <c r="I31" s="659"/>
      <c r="J31" s="660"/>
    </row>
    <row r="32" spans="1:16" ht="66" customHeight="1">
      <c r="A32" s="310"/>
      <c r="B32" s="311"/>
      <c r="C32" s="320" t="s">
        <v>301</v>
      </c>
      <c r="D32" s="548">
        <v>8359815</v>
      </c>
      <c r="E32" s="548">
        <v>8359815</v>
      </c>
      <c r="F32" s="321">
        <f t="shared" si="1"/>
        <v>0</v>
      </c>
      <c r="G32" s="323">
        <f>F32/D32*100</f>
        <v>0</v>
      </c>
      <c r="H32" s="661" t="s">
        <v>25</v>
      </c>
      <c r="I32" s="662"/>
      <c r="J32" s="663"/>
    </row>
    <row r="33" spans="1:10" ht="17.45" customHeight="1">
      <c r="A33" s="335" t="s">
        <v>243</v>
      </c>
      <c r="B33" s="332" t="s">
        <v>17</v>
      </c>
      <c r="C33" s="332"/>
      <c r="D33" s="549">
        <f>D34</f>
        <v>243845</v>
      </c>
      <c r="E33" s="552">
        <f>E34</f>
        <v>34771</v>
      </c>
      <c r="F33" s="327">
        <f>E33-D33</f>
        <v>-209074</v>
      </c>
      <c r="G33" s="328">
        <f>F33/D33*100</f>
        <v>-85.740531895261327</v>
      </c>
      <c r="H33" s="664"/>
      <c r="I33" s="664"/>
      <c r="J33" s="665"/>
    </row>
    <row r="34" spans="1:10" ht="17.45" customHeight="1">
      <c r="A34" s="310"/>
      <c r="B34" s="336" t="s">
        <v>243</v>
      </c>
      <c r="C34" s="336" t="s">
        <v>398</v>
      </c>
      <c r="D34" s="550">
        <f>SUM(D35:D37)</f>
        <v>243845</v>
      </c>
      <c r="E34" s="553">
        <f>SUM(E35:E37)</f>
        <v>34771</v>
      </c>
      <c r="F34" s="318">
        <f>E34-D34</f>
        <v>-209074</v>
      </c>
      <c r="G34" s="319">
        <f>F34/D34*100</f>
        <v>-85.740531895261327</v>
      </c>
      <c r="H34" s="666"/>
      <c r="I34" s="666"/>
      <c r="J34" s="667"/>
    </row>
    <row r="35" spans="1:10" ht="17.45" customHeight="1">
      <c r="A35" s="310"/>
      <c r="B35" s="311"/>
      <c r="C35" s="311" t="s">
        <v>103</v>
      </c>
      <c r="D35" s="551"/>
      <c r="E35" s="548"/>
      <c r="F35" s="322">
        <f>E35-D35</f>
        <v>0</v>
      </c>
      <c r="G35" s="331">
        <v>0</v>
      </c>
      <c r="H35" s="650"/>
      <c r="I35" s="650"/>
      <c r="J35" s="651"/>
    </row>
    <row r="36" spans="1:10" ht="17.45" customHeight="1">
      <c r="A36" s="310"/>
      <c r="B36" s="311"/>
      <c r="C36" s="311" t="s">
        <v>296</v>
      </c>
      <c r="D36" s="548">
        <v>243845</v>
      </c>
      <c r="E36" s="548">
        <v>34766</v>
      </c>
      <c r="F36" s="322">
        <f>E36-D36</f>
        <v>-209079</v>
      </c>
      <c r="G36" s="331">
        <f>F36/D36*100</f>
        <v>-85.742582378150061</v>
      </c>
      <c r="H36" s="652" t="s">
        <v>49</v>
      </c>
      <c r="I36" s="652"/>
      <c r="J36" s="653"/>
    </row>
    <row r="37" spans="1:10" ht="17.45" customHeight="1">
      <c r="A37" s="337"/>
      <c r="B37" s="338"/>
      <c r="C37" s="338" t="s">
        <v>114</v>
      </c>
      <c r="D37" s="627"/>
      <c r="E37" s="628">
        <v>5</v>
      </c>
      <c r="F37" s="339">
        <f>E37-D37</f>
        <v>5</v>
      </c>
      <c r="G37" s="340">
        <v>0</v>
      </c>
      <c r="H37" s="654"/>
      <c r="I37" s="654"/>
      <c r="J37" s="655"/>
    </row>
  </sheetData>
  <mergeCells count="40">
    <mergeCell ref="A2:J2"/>
    <mergeCell ref="A4:C4"/>
    <mergeCell ref="D4:D5"/>
    <mergeCell ref="E4:E5"/>
    <mergeCell ref="F4:F5"/>
    <mergeCell ref="G4:G5"/>
    <mergeCell ref="H4:J5"/>
    <mergeCell ref="A6:C6"/>
    <mergeCell ref="H6:J6"/>
    <mergeCell ref="H7:J7"/>
    <mergeCell ref="H8:J8"/>
    <mergeCell ref="H9:J9"/>
    <mergeCell ref="H10:J10"/>
    <mergeCell ref="H11:J11"/>
    <mergeCell ref="H12:J12"/>
    <mergeCell ref="H13:J13"/>
    <mergeCell ref="H14:J14"/>
    <mergeCell ref="H15:J15"/>
    <mergeCell ref="H16:J16"/>
    <mergeCell ref="H17:J17"/>
    <mergeCell ref="H18:J18"/>
    <mergeCell ref="H19:J19"/>
    <mergeCell ref="H20:J20"/>
    <mergeCell ref="H21:J21"/>
    <mergeCell ref="H22:J22"/>
    <mergeCell ref="H23:J23"/>
    <mergeCell ref="H24:J24"/>
    <mergeCell ref="H25:J25"/>
    <mergeCell ref="H26:J26"/>
    <mergeCell ref="H27:J27"/>
    <mergeCell ref="H28:J28"/>
    <mergeCell ref="H29:J29"/>
    <mergeCell ref="H35:J35"/>
    <mergeCell ref="H36:J36"/>
    <mergeCell ref="H37:J37"/>
    <mergeCell ref="H30:J30"/>
    <mergeCell ref="H31:J31"/>
    <mergeCell ref="H32:J32"/>
    <mergeCell ref="H33:J33"/>
    <mergeCell ref="H34:J34"/>
  </mergeCells>
  <phoneticPr fontId="53" type="noConversion"/>
  <printOptions horizontalCentered="1"/>
  <pageMargins left="0.47244094488188981" right="0.35433070866141736" top="0.39370078740157483" bottom="0.70866141732283472" header="0.86614173228346458" footer="0.31496062992125984"/>
  <pageSetup paperSize="9" scale="9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MJ213"/>
  <sheetViews>
    <sheetView topLeftCell="A4" zoomScale="85" zoomScaleNormal="85" zoomScaleSheetLayoutView="85" workbookViewId="0">
      <selection activeCell="A81" sqref="A81:XFD81"/>
    </sheetView>
  </sheetViews>
  <sheetFormatPr defaultColWidth="8.875" defaultRowHeight="13.5"/>
  <cols>
    <col min="1" max="1" width="10.25" style="1" customWidth="1"/>
    <col min="2" max="2" width="9.5" style="1" customWidth="1"/>
    <col min="3" max="3" width="14.75" style="3" customWidth="1"/>
    <col min="4" max="4" width="13.25" style="14" customWidth="1"/>
    <col min="5" max="5" width="13.25" style="2" customWidth="1"/>
    <col min="6" max="6" width="11.5" style="31" customWidth="1"/>
    <col min="7" max="7" width="9.625" style="32" customWidth="1"/>
    <col min="8" max="8" width="11.125" style="32" customWidth="1"/>
    <col min="9" max="9" width="7.5" style="32" hidden="1" customWidth="1"/>
    <col min="10" max="10" width="9.75" style="32" customWidth="1"/>
    <col min="11" max="11" width="6.875" style="32" hidden="1" customWidth="1"/>
    <col min="12" max="12" width="16.875" style="33" customWidth="1"/>
    <col min="13" max="13" width="8.875" style="16" customWidth="1"/>
    <col min="14" max="14" width="9.875" style="16" customWidth="1"/>
    <col min="15" max="15" width="3.125" style="16" customWidth="1"/>
    <col min="16" max="16" width="6.5" style="16" customWidth="1"/>
    <col min="17" max="17" width="3" style="16" customWidth="1"/>
    <col min="18" max="18" width="4.875" style="16" customWidth="1"/>
    <col min="19" max="19" width="5.25" style="16" customWidth="1"/>
    <col min="20" max="20" width="6.125" style="16" customWidth="1"/>
    <col min="21" max="21" width="18.5" style="16" customWidth="1"/>
    <col min="22" max="22" width="13.125" style="29" customWidth="1"/>
    <col min="23" max="23" width="15.5" style="29" customWidth="1"/>
    <col min="24" max="24" width="8.25" style="29" customWidth="1"/>
    <col min="25" max="1024" width="8.25" style="4" customWidth="1"/>
  </cols>
  <sheetData>
    <row r="1" spans="1:21" ht="12" customHeight="1"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</row>
    <row r="2" spans="1:21" ht="19.5" customHeight="1">
      <c r="A2" s="707" t="s">
        <v>372</v>
      </c>
      <c r="B2" s="707"/>
      <c r="C2" s="707"/>
      <c r="D2" s="707"/>
      <c r="E2" s="707"/>
      <c r="F2" s="707"/>
      <c r="G2" s="707"/>
      <c r="H2" s="707"/>
      <c r="I2" s="707"/>
      <c r="J2" s="707"/>
      <c r="K2" s="707"/>
      <c r="L2" s="707"/>
      <c r="M2" s="707"/>
      <c r="N2" s="707"/>
      <c r="O2" s="707"/>
      <c r="P2" s="707"/>
      <c r="Q2" s="707"/>
      <c r="R2" s="707"/>
      <c r="S2" s="707"/>
      <c r="T2" s="707"/>
      <c r="U2" s="707"/>
    </row>
    <row r="3" spans="1:21" ht="15.75" customHeight="1">
      <c r="A3" s="268"/>
      <c r="B3" s="268"/>
      <c r="C3" s="269"/>
      <c r="D3" s="270"/>
      <c r="E3" s="569"/>
      <c r="F3" s="271"/>
      <c r="G3" s="272"/>
      <c r="H3" s="272"/>
      <c r="I3" s="272"/>
      <c r="J3" s="272"/>
      <c r="K3" s="272"/>
      <c r="L3" s="273"/>
      <c r="M3" s="274"/>
      <c r="N3" s="275"/>
      <c r="O3" s="275"/>
      <c r="P3" s="275"/>
      <c r="Q3" s="275"/>
      <c r="R3" s="275"/>
      <c r="S3" s="275"/>
      <c r="T3" s="275"/>
      <c r="U3" s="276" t="s">
        <v>27</v>
      </c>
    </row>
    <row r="4" spans="1:21" ht="18.75" customHeight="1">
      <c r="A4" s="708" t="s">
        <v>37</v>
      </c>
      <c r="B4" s="709"/>
      <c r="C4" s="709"/>
      <c r="D4" s="687" t="s">
        <v>22</v>
      </c>
      <c r="E4" s="687" t="s">
        <v>23</v>
      </c>
      <c r="F4" s="710" t="s">
        <v>20</v>
      </c>
      <c r="G4" s="712" t="s">
        <v>35</v>
      </c>
      <c r="H4" s="710" t="s">
        <v>10</v>
      </c>
      <c r="I4" s="710"/>
      <c r="J4" s="710"/>
      <c r="K4" s="710"/>
      <c r="L4" s="709" t="s">
        <v>19</v>
      </c>
      <c r="M4" s="709"/>
      <c r="N4" s="709"/>
      <c r="O4" s="709"/>
      <c r="P4" s="709"/>
      <c r="Q4" s="709"/>
      <c r="R4" s="709"/>
      <c r="S4" s="709"/>
      <c r="T4" s="709"/>
      <c r="U4" s="714"/>
    </row>
    <row r="5" spans="1:21" ht="18.75" customHeight="1">
      <c r="A5" s="507" t="s">
        <v>11</v>
      </c>
      <c r="B5" s="508" t="s">
        <v>15</v>
      </c>
      <c r="C5" s="509" t="s">
        <v>6</v>
      </c>
      <c r="D5" s="688"/>
      <c r="E5" s="688"/>
      <c r="F5" s="711"/>
      <c r="G5" s="713"/>
      <c r="H5" s="510" t="s">
        <v>13</v>
      </c>
      <c r="I5" s="509" t="s">
        <v>38</v>
      </c>
      <c r="J5" s="510" t="s">
        <v>2</v>
      </c>
      <c r="K5" s="510" t="s">
        <v>395</v>
      </c>
      <c r="L5" s="715"/>
      <c r="M5" s="715"/>
      <c r="N5" s="715"/>
      <c r="O5" s="715"/>
      <c r="P5" s="715"/>
      <c r="Q5" s="715"/>
      <c r="R5" s="715"/>
      <c r="S5" s="715"/>
      <c r="T5" s="715"/>
      <c r="U5" s="716"/>
    </row>
    <row r="6" spans="1:21" ht="18.75" customHeight="1">
      <c r="A6" s="702" t="s">
        <v>21</v>
      </c>
      <c r="B6" s="703"/>
      <c r="C6" s="703"/>
      <c r="D6" s="503">
        <f>D7+D143+D162+D206+D209</f>
        <v>134303000</v>
      </c>
      <c r="E6" s="503">
        <f>E7+E143+E162+E206+E209+E213</f>
        <v>131147856</v>
      </c>
      <c r="F6" s="504">
        <f>E6-D6</f>
        <v>-3155144</v>
      </c>
      <c r="G6" s="461">
        <f>F6/D6*100</f>
        <v>-2.3492729127420833</v>
      </c>
      <c r="H6" s="505">
        <f>H7+H143+H162+H209+H213</f>
        <v>105024435</v>
      </c>
      <c r="I6" s="505">
        <v>0</v>
      </c>
      <c r="J6" s="505">
        <f>J7+J143+J162+J213</f>
        <v>26123421</v>
      </c>
      <c r="K6" s="511">
        <v>0</v>
      </c>
      <c r="L6" s="704"/>
      <c r="M6" s="704"/>
      <c r="N6" s="704"/>
      <c r="O6" s="704"/>
      <c r="P6" s="704"/>
      <c r="Q6" s="704"/>
      <c r="R6" s="704"/>
      <c r="S6" s="704"/>
      <c r="T6" s="704"/>
      <c r="U6" s="506">
        <f>U7+U143+U162+U209+U206+U213</f>
        <v>131147856</v>
      </c>
    </row>
    <row r="7" spans="1:21" ht="18.75" customHeight="1">
      <c r="A7" s="512" t="s">
        <v>399</v>
      </c>
      <c r="B7" s="341" t="s">
        <v>17</v>
      </c>
      <c r="C7" s="341"/>
      <c r="D7" s="342">
        <f>D8+D103+D94</f>
        <v>97080670</v>
      </c>
      <c r="E7" s="342">
        <f>E8+E103+E94</f>
        <v>64490710</v>
      </c>
      <c r="F7" s="342">
        <f>F8+F103+F94</f>
        <v>-32589960</v>
      </c>
      <c r="G7" s="462">
        <f>F7/D7*100</f>
        <v>-33.569978451941054</v>
      </c>
      <c r="H7" s="342">
        <f>H8+H103+H94</f>
        <v>63114750</v>
      </c>
      <c r="I7" s="343">
        <v>0</v>
      </c>
      <c r="J7" s="342">
        <f>J8+J103+J94</f>
        <v>1375960</v>
      </c>
      <c r="K7" s="343">
        <v>0</v>
      </c>
      <c r="L7" s="344"/>
      <c r="M7" s="345"/>
      <c r="N7" s="345"/>
      <c r="O7" s="345"/>
      <c r="P7" s="345"/>
      <c r="Q7" s="345"/>
      <c r="R7" s="345"/>
      <c r="S7" s="345"/>
      <c r="T7" s="345"/>
      <c r="U7" s="513">
        <f>U8+U103+U94</f>
        <v>64490710</v>
      </c>
    </row>
    <row r="8" spans="1:21" ht="18.75" customHeight="1">
      <c r="A8" s="362"/>
      <c r="B8" s="346" t="s">
        <v>252</v>
      </c>
      <c r="C8" s="346" t="s">
        <v>398</v>
      </c>
      <c r="D8" s="347">
        <f>SUM(D9:D84)</f>
        <v>82485570</v>
      </c>
      <c r="E8" s="347">
        <f>U8</f>
        <v>60304750</v>
      </c>
      <c r="F8" s="347">
        <f>E8-D8</f>
        <v>-22180820</v>
      </c>
      <c r="G8" s="448">
        <f>F8/D8*100</f>
        <v>-26.890545825166758</v>
      </c>
      <c r="H8" s="349">
        <f>SUM(H9+H49+H80+H84)</f>
        <v>60304750</v>
      </c>
      <c r="I8" s="349">
        <v>0</v>
      </c>
      <c r="J8" s="349">
        <v>0</v>
      </c>
      <c r="K8" s="349">
        <v>0</v>
      </c>
      <c r="L8" s="350"/>
      <c r="M8" s="351"/>
      <c r="N8" s="351"/>
      <c r="O8" s="351"/>
      <c r="P8" s="351"/>
      <c r="Q8" s="351"/>
      <c r="R8" s="351"/>
      <c r="S8" s="351"/>
      <c r="T8" s="351"/>
      <c r="U8" s="514">
        <f>U9+U49+U80+U84</f>
        <v>60304750</v>
      </c>
    </row>
    <row r="9" spans="1:21" ht="18.75" customHeight="1">
      <c r="A9" s="362"/>
      <c r="B9" s="352"/>
      <c r="C9" s="352" t="s">
        <v>1</v>
      </c>
      <c r="D9" s="560">
        <v>54837200</v>
      </c>
      <c r="E9" s="353">
        <f t="shared" ref="E9:E14" si="0">U9</f>
        <v>42046430</v>
      </c>
      <c r="F9" s="353">
        <f>E9-D9</f>
        <v>-12790770</v>
      </c>
      <c r="G9" s="354">
        <f>F9/D9*100</f>
        <v>-23.324987417300662</v>
      </c>
      <c r="H9" s="355">
        <v>42046430</v>
      </c>
      <c r="I9" s="355"/>
      <c r="J9" s="355"/>
      <c r="K9" s="355"/>
      <c r="L9" s="356" t="s">
        <v>244</v>
      </c>
      <c r="M9" s="357"/>
      <c r="N9" s="358"/>
      <c r="O9" s="357"/>
      <c r="P9" s="359"/>
      <c r="Q9" s="357"/>
      <c r="R9" s="360"/>
      <c r="S9" s="357"/>
      <c r="T9" s="357"/>
      <c r="U9" s="365">
        <f>SUM(U10:U48)</f>
        <v>42046430</v>
      </c>
    </row>
    <row r="10" spans="1:21" ht="18.75" hidden="1" customHeight="1">
      <c r="A10" s="362"/>
      <c r="B10" s="352"/>
      <c r="C10" s="352"/>
      <c r="D10" s="353"/>
      <c r="E10" s="347">
        <f t="shared" si="0"/>
        <v>0</v>
      </c>
      <c r="F10" s="353"/>
      <c r="G10" s="354"/>
      <c r="H10" s="355"/>
      <c r="I10" s="355"/>
      <c r="J10" s="355"/>
      <c r="K10" s="355"/>
      <c r="L10" s="356" t="s">
        <v>254</v>
      </c>
      <c r="M10" s="357" t="s">
        <v>392</v>
      </c>
      <c r="N10" s="358">
        <v>0</v>
      </c>
      <c r="O10" s="357" t="s">
        <v>265</v>
      </c>
      <c r="P10" s="359">
        <v>12</v>
      </c>
      <c r="Q10" s="357" t="s">
        <v>265</v>
      </c>
      <c r="R10" s="360">
        <v>1</v>
      </c>
      <c r="S10" s="357" t="s">
        <v>260</v>
      </c>
      <c r="T10" s="357"/>
      <c r="U10" s="363">
        <f>N10*P10*R10</f>
        <v>0</v>
      </c>
    </row>
    <row r="11" spans="1:21" ht="18.75" hidden="1" customHeight="1">
      <c r="A11" s="362"/>
      <c r="B11" s="352"/>
      <c r="C11" s="352"/>
      <c r="D11" s="353"/>
      <c r="E11" s="347">
        <f t="shared" si="0"/>
        <v>0</v>
      </c>
      <c r="F11" s="353"/>
      <c r="G11" s="354"/>
      <c r="H11" s="355"/>
      <c r="I11" s="355"/>
      <c r="J11" s="355"/>
      <c r="K11" s="355"/>
      <c r="L11" s="356" t="s">
        <v>113</v>
      </c>
      <c r="M11" s="357" t="s">
        <v>401</v>
      </c>
      <c r="N11" s="358">
        <v>0</v>
      </c>
      <c r="O11" s="357" t="s">
        <v>265</v>
      </c>
      <c r="P11" s="359">
        <v>4</v>
      </c>
      <c r="Q11" s="357" t="s">
        <v>265</v>
      </c>
      <c r="R11" s="360">
        <v>1</v>
      </c>
      <c r="S11" s="357" t="s">
        <v>260</v>
      </c>
      <c r="T11" s="357"/>
      <c r="U11" s="363">
        <f>N11*P11*R11</f>
        <v>0</v>
      </c>
    </row>
    <row r="12" spans="1:21" ht="18.75" hidden="1" customHeight="1">
      <c r="A12" s="362"/>
      <c r="B12" s="352"/>
      <c r="C12" s="352"/>
      <c r="D12" s="353"/>
      <c r="E12" s="347">
        <f t="shared" si="0"/>
        <v>0</v>
      </c>
      <c r="F12" s="353"/>
      <c r="G12" s="354"/>
      <c r="H12" s="355"/>
      <c r="I12" s="355"/>
      <c r="J12" s="355"/>
      <c r="K12" s="355"/>
      <c r="L12" s="356"/>
      <c r="M12" s="357"/>
      <c r="N12" s="358">
        <v>0</v>
      </c>
      <c r="O12" s="357" t="s">
        <v>265</v>
      </c>
      <c r="P12" s="359">
        <v>8</v>
      </c>
      <c r="Q12" s="357" t="s">
        <v>265</v>
      </c>
      <c r="R12" s="360">
        <v>1</v>
      </c>
      <c r="S12" s="357" t="s">
        <v>260</v>
      </c>
      <c r="T12" s="357"/>
      <c r="U12" s="363">
        <f>N12*P12*R12</f>
        <v>0</v>
      </c>
    </row>
    <row r="13" spans="1:21" ht="18.75" hidden="1" customHeight="1">
      <c r="A13" s="362"/>
      <c r="B13" s="352"/>
      <c r="C13" s="352"/>
      <c r="D13" s="353"/>
      <c r="E13" s="347">
        <f t="shared" si="0"/>
        <v>0</v>
      </c>
      <c r="F13" s="353"/>
      <c r="G13" s="354"/>
      <c r="H13" s="355"/>
      <c r="I13" s="355"/>
      <c r="J13" s="355"/>
      <c r="K13" s="355"/>
      <c r="L13" s="356" t="s">
        <v>111</v>
      </c>
      <c r="M13" s="357" t="s">
        <v>83</v>
      </c>
      <c r="N13" s="358">
        <v>0</v>
      </c>
      <c r="O13" s="357" t="s">
        <v>265</v>
      </c>
      <c r="P13" s="359">
        <v>12</v>
      </c>
      <c r="Q13" s="357" t="s">
        <v>265</v>
      </c>
      <c r="R13" s="360">
        <v>1</v>
      </c>
      <c r="S13" s="357" t="s">
        <v>260</v>
      </c>
      <c r="T13" s="357"/>
      <c r="U13" s="363">
        <f>N13*P13*R13</f>
        <v>0</v>
      </c>
    </row>
    <row r="14" spans="1:21" ht="18.75" hidden="1" customHeight="1">
      <c r="A14" s="362"/>
      <c r="B14" s="352"/>
      <c r="C14" s="352"/>
      <c r="D14" s="353"/>
      <c r="E14" s="347">
        <f t="shared" si="0"/>
        <v>0</v>
      </c>
      <c r="F14" s="353"/>
      <c r="G14" s="354"/>
      <c r="H14" s="355"/>
      <c r="I14" s="355"/>
      <c r="J14" s="355"/>
      <c r="K14" s="355"/>
      <c r="L14" s="356"/>
      <c r="M14" s="357"/>
      <c r="N14" s="358"/>
      <c r="O14" s="357"/>
      <c r="P14" s="359"/>
      <c r="Q14" s="357"/>
      <c r="R14" s="360"/>
      <c r="S14" s="357"/>
      <c r="T14" s="357"/>
      <c r="U14" s="363"/>
    </row>
    <row r="15" spans="1:21" ht="18.75" hidden="1" customHeight="1">
      <c r="A15" s="362"/>
      <c r="B15" s="352"/>
      <c r="C15" s="352"/>
      <c r="D15" s="353"/>
      <c r="E15" s="353"/>
      <c r="F15" s="353">
        <f>E15-D15</f>
        <v>0</v>
      </c>
      <c r="G15" s="354"/>
      <c r="H15" s="355"/>
      <c r="I15" s="355"/>
      <c r="J15" s="355"/>
      <c r="K15" s="355"/>
      <c r="L15" s="356" t="s">
        <v>113</v>
      </c>
      <c r="M15" s="699" t="s">
        <v>403</v>
      </c>
      <c r="N15" s="358">
        <v>2267000</v>
      </c>
      <c r="O15" s="357" t="s">
        <v>265</v>
      </c>
      <c r="P15" s="359">
        <v>4</v>
      </c>
      <c r="Q15" s="357" t="s">
        <v>265</v>
      </c>
      <c r="R15" s="360">
        <v>1</v>
      </c>
      <c r="S15" s="357" t="s">
        <v>260</v>
      </c>
      <c r="T15" s="357"/>
      <c r="U15" s="363">
        <f t="shared" ref="U15:U48" si="1">N15*P15*R15</f>
        <v>9068000</v>
      </c>
    </row>
    <row r="16" spans="1:21" ht="18.75" hidden="1" customHeight="1">
      <c r="A16" s="362"/>
      <c r="B16" s="352"/>
      <c r="C16" s="352"/>
      <c r="D16" s="353"/>
      <c r="E16" s="353"/>
      <c r="F16" s="353"/>
      <c r="G16" s="354"/>
      <c r="H16" s="355"/>
      <c r="I16" s="355"/>
      <c r="J16" s="355"/>
      <c r="K16" s="355"/>
      <c r="L16" s="356"/>
      <c r="M16" s="700"/>
      <c r="N16" s="358">
        <v>2323200</v>
      </c>
      <c r="O16" s="357" t="s">
        <v>265</v>
      </c>
      <c r="P16" s="359">
        <v>1</v>
      </c>
      <c r="Q16" s="357" t="s">
        <v>265</v>
      </c>
      <c r="R16" s="360">
        <v>1</v>
      </c>
      <c r="S16" s="357" t="s">
        <v>260</v>
      </c>
      <c r="T16" s="357"/>
      <c r="U16" s="363">
        <f t="shared" si="1"/>
        <v>2323200</v>
      </c>
    </row>
    <row r="17" spans="1:21" ht="18.75" hidden="1" customHeight="1">
      <c r="A17" s="362"/>
      <c r="B17" s="352"/>
      <c r="C17" s="352"/>
      <c r="D17" s="353"/>
      <c r="E17" s="353"/>
      <c r="F17" s="353">
        <f>E17-D17</f>
        <v>0</v>
      </c>
      <c r="G17" s="354"/>
      <c r="H17" s="355"/>
      <c r="I17" s="355"/>
      <c r="J17" s="355"/>
      <c r="K17" s="355"/>
      <c r="L17" s="356"/>
      <c r="M17" s="699" t="s">
        <v>390</v>
      </c>
      <c r="N17" s="358">
        <v>2385000</v>
      </c>
      <c r="O17" s="357" t="s">
        <v>265</v>
      </c>
      <c r="P17" s="359">
        <v>1</v>
      </c>
      <c r="Q17" s="357" t="s">
        <v>265</v>
      </c>
      <c r="R17" s="360">
        <v>1</v>
      </c>
      <c r="S17" s="357" t="s">
        <v>260</v>
      </c>
      <c r="T17" s="357"/>
      <c r="U17" s="363">
        <f t="shared" si="1"/>
        <v>2385000</v>
      </c>
    </row>
    <row r="18" spans="1:21" ht="18.75" hidden="1" customHeight="1">
      <c r="A18" s="362"/>
      <c r="B18" s="352"/>
      <c r="C18" s="352"/>
      <c r="D18" s="353"/>
      <c r="E18" s="353"/>
      <c r="F18" s="353"/>
      <c r="G18" s="354"/>
      <c r="H18" s="355"/>
      <c r="I18" s="355"/>
      <c r="J18" s="355"/>
      <c r="K18" s="355"/>
      <c r="L18" s="356"/>
      <c r="M18" s="700"/>
      <c r="N18" s="358">
        <v>1154030</v>
      </c>
      <c r="O18" s="357" t="s">
        <v>265</v>
      </c>
      <c r="P18" s="359">
        <v>1</v>
      </c>
      <c r="Q18" s="357" t="s">
        <v>265</v>
      </c>
      <c r="R18" s="360">
        <v>1</v>
      </c>
      <c r="S18" s="357" t="s">
        <v>260</v>
      </c>
      <c r="T18" s="357"/>
      <c r="U18" s="363">
        <f t="shared" si="1"/>
        <v>1154030</v>
      </c>
    </row>
    <row r="19" spans="1:21" ht="18.75" hidden="1" customHeight="1">
      <c r="A19" s="362"/>
      <c r="B19" s="352"/>
      <c r="C19" s="352"/>
      <c r="D19" s="353"/>
      <c r="E19" s="353"/>
      <c r="F19" s="353">
        <f>E19-D19</f>
        <v>0</v>
      </c>
      <c r="G19" s="354"/>
      <c r="H19" s="355"/>
      <c r="I19" s="355"/>
      <c r="J19" s="355"/>
      <c r="K19" s="355"/>
      <c r="L19" s="356"/>
      <c r="M19" s="357" t="s">
        <v>388</v>
      </c>
      <c r="N19" s="358">
        <v>2691000</v>
      </c>
      <c r="O19" s="357" t="s">
        <v>265</v>
      </c>
      <c r="P19" s="359">
        <v>2</v>
      </c>
      <c r="Q19" s="357" t="s">
        <v>265</v>
      </c>
      <c r="R19" s="360">
        <v>1</v>
      </c>
      <c r="S19" s="357" t="s">
        <v>260</v>
      </c>
      <c r="T19" s="357"/>
      <c r="U19" s="363">
        <f t="shared" si="1"/>
        <v>5382000</v>
      </c>
    </row>
    <row r="20" spans="1:21" ht="18.75" hidden="1" customHeight="1">
      <c r="A20" s="362"/>
      <c r="B20" s="352"/>
      <c r="C20" s="352"/>
      <c r="D20" s="353"/>
      <c r="E20" s="353"/>
      <c r="F20" s="353"/>
      <c r="G20" s="354"/>
      <c r="H20" s="355"/>
      <c r="I20" s="355"/>
      <c r="J20" s="355"/>
      <c r="K20" s="355"/>
      <c r="L20" s="356"/>
      <c r="M20" s="705" t="s">
        <v>402</v>
      </c>
      <c r="N20" s="358">
        <v>2151100</v>
      </c>
      <c r="O20" s="357" t="s">
        <v>265</v>
      </c>
      <c r="P20" s="359">
        <v>6</v>
      </c>
      <c r="Q20" s="357" t="s">
        <v>265</v>
      </c>
      <c r="R20" s="360">
        <v>1</v>
      </c>
      <c r="S20" s="357" t="s">
        <v>260</v>
      </c>
      <c r="T20" s="357"/>
      <c r="U20" s="363">
        <f>N20*P20*R20</f>
        <v>12906600</v>
      </c>
    </row>
    <row r="21" spans="1:21" ht="18.75" hidden="1" customHeight="1">
      <c r="A21" s="362"/>
      <c r="B21" s="352"/>
      <c r="C21" s="352"/>
      <c r="D21" s="353"/>
      <c r="E21" s="353"/>
      <c r="F21" s="353">
        <f>E21-D21</f>
        <v>0</v>
      </c>
      <c r="G21" s="354"/>
      <c r="H21" s="355"/>
      <c r="I21" s="355"/>
      <c r="J21" s="355"/>
      <c r="K21" s="355"/>
      <c r="L21" s="356" t="s">
        <v>239</v>
      </c>
      <c r="M21" s="706"/>
      <c r="N21" s="358">
        <v>2206900</v>
      </c>
      <c r="O21" s="357" t="s">
        <v>265</v>
      </c>
      <c r="P21" s="359">
        <v>4</v>
      </c>
      <c r="Q21" s="357" t="s">
        <v>265</v>
      </c>
      <c r="R21" s="360">
        <v>1</v>
      </c>
      <c r="S21" s="357" t="s">
        <v>260</v>
      </c>
      <c r="T21" s="357"/>
      <c r="U21" s="363">
        <f t="shared" si="1"/>
        <v>8827600</v>
      </c>
    </row>
    <row r="22" spans="1:21" ht="18.75" hidden="1" customHeight="1">
      <c r="A22" s="362"/>
      <c r="B22" s="352"/>
      <c r="C22" s="352"/>
      <c r="D22" s="353"/>
      <c r="E22" s="347"/>
      <c r="F22" s="353"/>
      <c r="G22" s="354"/>
      <c r="H22" s="361"/>
      <c r="I22" s="355"/>
      <c r="J22" s="355"/>
      <c r="K22" s="355"/>
      <c r="L22" s="356"/>
      <c r="M22" s="357"/>
      <c r="N22" s="358"/>
      <c r="O22" s="357" t="s">
        <v>265</v>
      </c>
      <c r="P22" s="359">
        <v>12</v>
      </c>
      <c r="Q22" s="357" t="s">
        <v>265</v>
      </c>
      <c r="R22" s="360">
        <v>2</v>
      </c>
      <c r="S22" s="357" t="s">
        <v>260</v>
      </c>
      <c r="T22" s="357"/>
      <c r="U22" s="363">
        <f t="shared" si="1"/>
        <v>0</v>
      </c>
    </row>
    <row r="23" spans="1:21" ht="18.75" hidden="1" customHeight="1">
      <c r="A23" s="362"/>
      <c r="B23" s="352"/>
      <c r="C23" s="352"/>
      <c r="D23" s="353"/>
      <c r="E23" s="347"/>
      <c r="F23" s="353"/>
      <c r="G23" s="354"/>
      <c r="H23" s="355"/>
      <c r="I23" s="355"/>
      <c r="J23" s="355"/>
      <c r="K23" s="355"/>
      <c r="L23" s="356" t="s">
        <v>113</v>
      </c>
      <c r="M23" s="357" t="s">
        <v>394</v>
      </c>
      <c r="N23" s="358">
        <v>0</v>
      </c>
      <c r="O23" s="357" t="s">
        <v>265</v>
      </c>
      <c r="P23" s="359">
        <v>13</v>
      </c>
      <c r="Q23" s="357" t="s">
        <v>265</v>
      </c>
      <c r="R23" s="360">
        <v>3</v>
      </c>
      <c r="S23" s="357" t="s">
        <v>260</v>
      </c>
      <c r="T23" s="357"/>
      <c r="U23" s="363">
        <f t="shared" si="1"/>
        <v>0</v>
      </c>
    </row>
    <row r="24" spans="1:21" ht="18.75" hidden="1" customHeight="1">
      <c r="A24" s="362"/>
      <c r="B24" s="352"/>
      <c r="C24" s="352"/>
      <c r="D24" s="353"/>
      <c r="E24" s="347"/>
      <c r="F24" s="353"/>
      <c r="G24" s="354"/>
      <c r="H24" s="355"/>
      <c r="I24" s="355"/>
      <c r="J24" s="355"/>
      <c r="K24" s="355"/>
      <c r="L24" s="356"/>
      <c r="M24" s="357"/>
      <c r="N24" s="358">
        <v>0</v>
      </c>
      <c r="O24" s="357" t="s">
        <v>265</v>
      </c>
      <c r="P24" s="359">
        <v>14</v>
      </c>
      <c r="Q24" s="357" t="s">
        <v>265</v>
      </c>
      <c r="R24" s="360">
        <v>4</v>
      </c>
      <c r="S24" s="357" t="s">
        <v>260</v>
      </c>
      <c r="T24" s="357"/>
      <c r="U24" s="363">
        <f t="shared" si="1"/>
        <v>0</v>
      </c>
    </row>
    <row r="25" spans="1:21" ht="18.75" hidden="1" customHeight="1">
      <c r="A25" s="362"/>
      <c r="B25" s="352"/>
      <c r="C25" s="352"/>
      <c r="D25" s="353"/>
      <c r="E25" s="347"/>
      <c r="F25" s="353"/>
      <c r="G25" s="354"/>
      <c r="H25" s="355"/>
      <c r="I25" s="355"/>
      <c r="J25" s="355"/>
      <c r="K25" s="355"/>
      <c r="L25" s="356" t="s">
        <v>111</v>
      </c>
      <c r="M25" s="357" t="s">
        <v>128</v>
      </c>
      <c r="N25" s="358">
        <v>0</v>
      </c>
      <c r="O25" s="357" t="s">
        <v>265</v>
      </c>
      <c r="P25" s="359">
        <v>15</v>
      </c>
      <c r="Q25" s="357" t="s">
        <v>265</v>
      </c>
      <c r="R25" s="360">
        <v>5</v>
      </c>
      <c r="S25" s="357" t="s">
        <v>260</v>
      </c>
      <c r="T25" s="357"/>
      <c r="U25" s="363">
        <f t="shared" si="1"/>
        <v>0</v>
      </c>
    </row>
    <row r="26" spans="1:21" ht="18.75" hidden="1" customHeight="1">
      <c r="A26" s="362"/>
      <c r="B26" s="352"/>
      <c r="C26" s="352"/>
      <c r="D26" s="353"/>
      <c r="E26" s="347"/>
      <c r="F26" s="353"/>
      <c r="G26" s="354"/>
      <c r="H26" s="355"/>
      <c r="I26" s="355"/>
      <c r="J26" s="355"/>
      <c r="K26" s="355"/>
      <c r="L26" s="356"/>
      <c r="M26" s="357"/>
      <c r="N26" s="358"/>
      <c r="O26" s="357" t="s">
        <v>265</v>
      </c>
      <c r="P26" s="359">
        <v>16</v>
      </c>
      <c r="Q26" s="357" t="s">
        <v>265</v>
      </c>
      <c r="R26" s="360">
        <v>6</v>
      </c>
      <c r="S26" s="357" t="s">
        <v>260</v>
      </c>
      <c r="T26" s="357"/>
      <c r="U26" s="363">
        <f t="shared" si="1"/>
        <v>0</v>
      </c>
    </row>
    <row r="27" spans="1:21" ht="18.75" hidden="1" customHeight="1">
      <c r="A27" s="362"/>
      <c r="B27" s="352"/>
      <c r="C27" s="352"/>
      <c r="D27" s="353"/>
      <c r="E27" s="347"/>
      <c r="F27" s="353"/>
      <c r="G27" s="354"/>
      <c r="H27" s="355"/>
      <c r="I27" s="355"/>
      <c r="J27" s="355"/>
      <c r="K27" s="355"/>
      <c r="L27" s="356" t="s">
        <v>113</v>
      </c>
      <c r="M27" s="357" t="s">
        <v>397</v>
      </c>
      <c r="N27" s="358">
        <v>0</v>
      </c>
      <c r="O27" s="357" t="s">
        <v>265</v>
      </c>
      <c r="P27" s="359">
        <v>17</v>
      </c>
      <c r="Q27" s="357" t="s">
        <v>265</v>
      </c>
      <c r="R27" s="360">
        <v>7</v>
      </c>
      <c r="S27" s="357" t="s">
        <v>260</v>
      </c>
      <c r="T27" s="357"/>
      <c r="U27" s="363">
        <f t="shared" si="1"/>
        <v>0</v>
      </c>
    </row>
    <row r="28" spans="1:21" ht="18.75" hidden="1" customHeight="1">
      <c r="A28" s="362"/>
      <c r="B28" s="352"/>
      <c r="C28" s="352"/>
      <c r="D28" s="353"/>
      <c r="E28" s="347"/>
      <c r="F28" s="353"/>
      <c r="G28" s="354"/>
      <c r="H28" s="355"/>
      <c r="I28" s="355"/>
      <c r="J28" s="355"/>
      <c r="K28" s="355"/>
      <c r="L28" s="356"/>
      <c r="M28" s="357"/>
      <c r="N28" s="358">
        <v>0</v>
      </c>
      <c r="O28" s="357" t="s">
        <v>265</v>
      </c>
      <c r="P28" s="359">
        <v>18</v>
      </c>
      <c r="Q28" s="357" t="s">
        <v>265</v>
      </c>
      <c r="R28" s="360">
        <v>8</v>
      </c>
      <c r="S28" s="357" t="s">
        <v>260</v>
      </c>
      <c r="T28" s="357"/>
      <c r="U28" s="363">
        <f t="shared" si="1"/>
        <v>0</v>
      </c>
    </row>
    <row r="29" spans="1:21" ht="18.75" hidden="1" customHeight="1">
      <c r="A29" s="362"/>
      <c r="B29" s="352"/>
      <c r="C29" s="352"/>
      <c r="D29" s="353"/>
      <c r="E29" s="347"/>
      <c r="F29" s="353"/>
      <c r="G29" s="354"/>
      <c r="H29" s="355"/>
      <c r="I29" s="355"/>
      <c r="J29" s="355"/>
      <c r="K29" s="355"/>
      <c r="L29" s="356" t="s">
        <v>111</v>
      </c>
      <c r="M29" s="357" t="s">
        <v>81</v>
      </c>
      <c r="N29" s="358">
        <v>0</v>
      </c>
      <c r="O29" s="357" t="s">
        <v>265</v>
      </c>
      <c r="P29" s="359">
        <v>19</v>
      </c>
      <c r="Q29" s="357" t="s">
        <v>265</v>
      </c>
      <c r="R29" s="360">
        <v>9</v>
      </c>
      <c r="S29" s="357" t="s">
        <v>260</v>
      </c>
      <c r="T29" s="357"/>
      <c r="U29" s="363">
        <f t="shared" si="1"/>
        <v>0</v>
      </c>
    </row>
    <row r="30" spans="1:21" ht="18.75" hidden="1" customHeight="1">
      <c r="A30" s="362"/>
      <c r="B30" s="352"/>
      <c r="C30" s="352"/>
      <c r="D30" s="353"/>
      <c r="E30" s="347"/>
      <c r="F30" s="353"/>
      <c r="G30" s="354"/>
      <c r="H30" s="355"/>
      <c r="I30" s="355"/>
      <c r="J30" s="355"/>
      <c r="K30" s="355"/>
      <c r="L30" s="356"/>
      <c r="M30" s="357"/>
      <c r="N30" s="358"/>
      <c r="O30" s="357" t="s">
        <v>265</v>
      </c>
      <c r="P30" s="359">
        <v>20</v>
      </c>
      <c r="Q30" s="357" t="s">
        <v>265</v>
      </c>
      <c r="R30" s="360">
        <v>10</v>
      </c>
      <c r="S30" s="357" t="s">
        <v>260</v>
      </c>
      <c r="T30" s="357"/>
      <c r="U30" s="363">
        <f t="shared" si="1"/>
        <v>0</v>
      </c>
    </row>
    <row r="31" spans="1:21" ht="18.75" hidden="1" customHeight="1">
      <c r="A31" s="362"/>
      <c r="B31" s="352"/>
      <c r="C31" s="352"/>
      <c r="D31" s="353"/>
      <c r="E31" s="347"/>
      <c r="F31" s="353"/>
      <c r="G31" s="354"/>
      <c r="H31" s="355"/>
      <c r="I31" s="355"/>
      <c r="J31" s="355"/>
      <c r="K31" s="355"/>
      <c r="L31" s="356" t="s">
        <v>113</v>
      </c>
      <c r="M31" s="357" t="s">
        <v>251</v>
      </c>
      <c r="N31" s="358">
        <v>0</v>
      </c>
      <c r="O31" s="357" t="s">
        <v>265</v>
      </c>
      <c r="P31" s="359">
        <v>21</v>
      </c>
      <c r="Q31" s="357" t="s">
        <v>265</v>
      </c>
      <c r="R31" s="360">
        <v>11</v>
      </c>
      <c r="S31" s="357" t="s">
        <v>260</v>
      </c>
      <c r="T31" s="357"/>
      <c r="U31" s="363">
        <f t="shared" si="1"/>
        <v>0</v>
      </c>
    </row>
    <row r="32" spans="1:21" ht="18.75" hidden="1" customHeight="1">
      <c r="A32" s="362"/>
      <c r="B32" s="352"/>
      <c r="C32" s="352"/>
      <c r="D32" s="353"/>
      <c r="E32" s="347"/>
      <c r="F32" s="353"/>
      <c r="G32" s="354"/>
      <c r="H32" s="355"/>
      <c r="I32" s="355"/>
      <c r="J32" s="355"/>
      <c r="K32" s="355"/>
      <c r="L32" s="356"/>
      <c r="M32" s="357"/>
      <c r="N32" s="358">
        <v>0</v>
      </c>
      <c r="O32" s="357" t="s">
        <v>265</v>
      </c>
      <c r="P32" s="359">
        <v>22</v>
      </c>
      <c r="Q32" s="357" t="s">
        <v>265</v>
      </c>
      <c r="R32" s="360">
        <v>12</v>
      </c>
      <c r="S32" s="357" t="s">
        <v>260</v>
      </c>
      <c r="T32" s="357"/>
      <c r="U32" s="363">
        <f t="shared" si="1"/>
        <v>0</v>
      </c>
    </row>
    <row r="33" spans="1:22" ht="18.75" hidden="1" customHeight="1">
      <c r="A33" s="362"/>
      <c r="B33" s="352"/>
      <c r="C33" s="352"/>
      <c r="D33" s="353"/>
      <c r="E33" s="347"/>
      <c r="F33" s="353"/>
      <c r="G33" s="354"/>
      <c r="H33" s="355"/>
      <c r="I33" s="355"/>
      <c r="J33" s="355"/>
      <c r="K33" s="355"/>
      <c r="L33" s="356" t="s">
        <v>111</v>
      </c>
      <c r="M33" s="357" t="s">
        <v>124</v>
      </c>
      <c r="N33" s="358">
        <v>0</v>
      </c>
      <c r="O33" s="357" t="s">
        <v>265</v>
      </c>
      <c r="P33" s="359">
        <v>23</v>
      </c>
      <c r="Q33" s="357" t="s">
        <v>265</v>
      </c>
      <c r="R33" s="360">
        <v>13</v>
      </c>
      <c r="S33" s="357" t="s">
        <v>260</v>
      </c>
      <c r="T33" s="357"/>
      <c r="U33" s="363">
        <f t="shared" si="1"/>
        <v>0</v>
      </c>
    </row>
    <row r="34" spans="1:22" ht="18.75" hidden="1" customHeight="1">
      <c r="A34" s="362"/>
      <c r="B34" s="352"/>
      <c r="C34" s="352"/>
      <c r="D34" s="353"/>
      <c r="E34" s="347"/>
      <c r="F34" s="353"/>
      <c r="G34" s="354"/>
      <c r="H34" s="355"/>
      <c r="I34" s="355"/>
      <c r="J34" s="355"/>
      <c r="K34" s="355"/>
      <c r="L34" s="356"/>
      <c r="M34" s="357"/>
      <c r="N34" s="358"/>
      <c r="O34" s="357" t="s">
        <v>265</v>
      </c>
      <c r="P34" s="359">
        <v>24</v>
      </c>
      <c r="Q34" s="357" t="s">
        <v>265</v>
      </c>
      <c r="R34" s="360">
        <v>14</v>
      </c>
      <c r="S34" s="357" t="s">
        <v>260</v>
      </c>
      <c r="T34" s="357"/>
      <c r="U34" s="363">
        <f t="shared" si="1"/>
        <v>0</v>
      </c>
    </row>
    <row r="35" spans="1:22" ht="18.75" hidden="1" customHeight="1">
      <c r="A35" s="362"/>
      <c r="B35" s="352"/>
      <c r="C35" s="352"/>
      <c r="D35" s="353"/>
      <c r="E35" s="347"/>
      <c r="F35" s="353"/>
      <c r="G35" s="354"/>
      <c r="H35" s="355"/>
      <c r="I35" s="355"/>
      <c r="J35" s="355"/>
      <c r="K35" s="355"/>
      <c r="L35" s="356" t="s">
        <v>113</v>
      </c>
      <c r="M35" s="357" t="s">
        <v>266</v>
      </c>
      <c r="N35" s="358">
        <v>0</v>
      </c>
      <c r="O35" s="357" t="s">
        <v>265</v>
      </c>
      <c r="P35" s="359">
        <v>25</v>
      </c>
      <c r="Q35" s="357" t="s">
        <v>265</v>
      </c>
      <c r="R35" s="360">
        <v>15</v>
      </c>
      <c r="S35" s="357" t="s">
        <v>260</v>
      </c>
      <c r="T35" s="357"/>
      <c r="U35" s="363">
        <f t="shared" si="1"/>
        <v>0</v>
      </c>
    </row>
    <row r="36" spans="1:22" ht="18.75" hidden="1" customHeight="1">
      <c r="A36" s="362"/>
      <c r="B36" s="352"/>
      <c r="C36" s="352"/>
      <c r="D36" s="353"/>
      <c r="E36" s="347"/>
      <c r="F36" s="353"/>
      <c r="G36" s="354"/>
      <c r="H36" s="355"/>
      <c r="I36" s="355"/>
      <c r="J36" s="355"/>
      <c r="K36" s="355"/>
      <c r="L36" s="356"/>
      <c r="M36" s="357"/>
      <c r="N36" s="358">
        <v>0</v>
      </c>
      <c r="O36" s="357" t="s">
        <v>265</v>
      </c>
      <c r="P36" s="359">
        <v>26</v>
      </c>
      <c r="Q36" s="357" t="s">
        <v>265</v>
      </c>
      <c r="R36" s="360">
        <v>16</v>
      </c>
      <c r="S36" s="357" t="s">
        <v>260</v>
      </c>
      <c r="T36" s="357"/>
      <c r="U36" s="363">
        <f t="shared" si="1"/>
        <v>0</v>
      </c>
    </row>
    <row r="37" spans="1:22" ht="18.75" hidden="1" customHeight="1">
      <c r="A37" s="362"/>
      <c r="B37" s="352"/>
      <c r="C37" s="352"/>
      <c r="D37" s="353"/>
      <c r="E37" s="347"/>
      <c r="F37" s="353"/>
      <c r="G37" s="354"/>
      <c r="H37" s="355"/>
      <c r="I37" s="355"/>
      <c r="J37" s="355"/>
      <c r="K37" s="355"/>
      <c r="L37" s="356" t="s">
        <v>111</v>
      </c>
      <c r="M37" s="357" t="s">
        <v>118</v>
      </c>
      <c r="N37" s="358">
        <v>0</v>
      </c>
      <c r="O37" s="357" t="s">
        <v>265</v>
      </c>
      <c r="P37" s="359">
        <v>27</v>
      </c>
      <c r="Q37" s="357" t="s">
        <v>265</v>
      </c>
      <c r="R37" s="360">
        <v>17</v>
      </c>
      <c r="S37" s="357" t="s">
        <v>260</v>
      </c>
      <c r="T37" s="357"/>
      <c r="U37" s="363">
        <f t="shared" si="1"/>
        <v>0</v>
      </c>
    </row>
    <row r="38" spans="1:22" s="4" customFormat="1" ht="18.75" hidden="1" customHeight="1">
      <c r="A38" s="362"/>
      <c r="B38" s="352"/>
      <c r="C38" s="352"/>
      <c r="D38" s="353"/>
      <c r="E38" s="347"/>
      <c r="F38" s="353"/>
      <c r="G38" s="354"/>
      <c r="H38" s="355"/>
      <c r="I38" s="355"/>
      <c r="J38" s="355"/>
      <c r="K38" s="355"/>
      <c r="L38" s="356"/>
      <c r="M38" s="357"/>
      <c r="N38" s="358"/>
      <c r="O38" s="357" t="s">
        <v>265</v>
      </c>
      <c r="P38" s="359">
        <v>28</v>
      </c>
      <c r="Q38" s="357" t="s">
        <v>265</v>
      </c>
      <c r="R38" s="360">
        <v>18</v>
      </c>
      <c r="S38" s="357" t="s">
        <v>260</v>
      </c>
      <c r="T38" s="357"/>
      <c r="U38" s="363">
        <f t="shared" si="1"/>
        <v>0</v>
      </c>
      <c r="V38" s="30"/>
    </row>
    <row r="39" spans="1:22" s="4" customFormat="1" ht="18.75" hidden="1" customHeight="1">
      <c r="A39" s="362"/>
      <c r="B39" s="352"/>
      <c r="C39" s="352"/>
      <c r="D39" s="353"/>
      <c r="E39" s="347"/>
      <c r="F39" s="353"/>
      <c r="G39" s="354"/>
      <c r="H39" s="355"/>
      <c r="I39" s="355"/>
      <c r="J39" s="355"/>
      <c r="K39" s="355"/>
      <c r="L39" s="356" t="s">
        <v>113</v>
      </c>
      <c r="M39" s="357" t="s">
        <v>276</v>
      </c>
      <c r="N39" s="358">
        <v>0</v>
      </c>
      <c r="O39" s="357" t="s">
        <v>265</v>
      </c>
      <c r="P39" s="359">
        <v>29</v>
      </c>
      <c r="Q39" s="357" t="s">
        <v>265</v>
      </c>
      <c r="R39" s="360">
        <v>19</v>
      </c>
      <c r="S39" s="357" t="s">
        <v>260</v>
      </c>
      <c r="T39" s="357"/>
      <c r="U39" s="363">
        <f t="shared" si="1"/>
        <v>0</v>
      </c>
      <c r="V39" s="30"/>
    </row>
    <row r="40" spans="1:22" s="4" customFormat="1" ht="18.75" hidden="1" customHeight="1">
      <c r="A40" s="362"/>
      <c r="B40" s="352"/>
      <c r="C40" s="352"/>
      <c r="D40" s="353"/>
      <c r="E40" s="347"/>
      <c r="F40" s="353"/>
      <c r="G40" s="354"/>
      <c r="H40" s="355"/>
      <c r="I40" s="355"/>
      <c r="J40" s="355"/>
      <c r="K40" s="355"/>
      <c r="L40" s="356"/>
      <c r="M40" s="357"/>
      <c r="N40" s="358">
        <v>0</v>
      </c>
      <c r="O40" s="357" t="s">
        <v>265</v>
      </c>
      <c r="P40" s="359">
        <v>30</v>
      </c>
      <c r="Q40" s="357" t="s">
        <v>265</v>
      </c>
      <c r="R40" s="360">
        <v>20</v>
      </c>
      <c r="S40" s="357" t="s">
        <v>260</v>
      </c>
      <c r="T40" s="357"/>
      <c r="U40" s="363">
        <f t="shared" si="1"/>
        <v>0</v>
      </c>
    </row>
    <row r="41" spans="1:22" ht="12.75" hidden="1" customHeight="1">
      <c r="A41" s="362"/>
      <c r="B41" s="352"/>
      <c r="C41" s="352"/>
      <c r="D41" s="353"/>
      <c r="E41" s="347"/>
      <c r="F41" s="353"/>
      <c r="G41" s="354"/>
      <c r="H41" s="355"/>
      <c r="I41" s="355"/>
      <c r="J41" s="355"/>
      <c r="K41" s="355"/>
      <c r="L41" s="356" t="s">
        <v>111</v>
      </c>
      <c r="M41" s="357" t="s">
        <v>131</v>
      </c>
      <c r="N41" s="358">
        <v>0</v>
      </c>
      <c r="O41" s="357" t="s">
        <v>265</v>
      </c>
      <c r="P41" s="359">
        <v>31</v>
      </c>
      <c r="Q41" s="357" t="s">
        <v>265</v>
      </c>
      <c r="R41" s="360">
        <v>21</v>
      </c>
      <c r="S41" s="357" t="s">
        <v>260</v>
      </c>
      <c r="T41" s="357"/>
      <c r="U41" s="363">
        <f t="shared" si="1"/>
        <v>0</v>
      </c>
    </row>
    <row r="42" spans="1:22" ht="12.75" hidden="1" customHeight="1">
      <c r="A42" s="362"/>
      <c r="B42" s="352"/>
      <c r="C42" s="352"/>
      <c r="D42" s="353"/>
      <c r="E42" s="347"/>
      <c r="F42" s="353"/>
      <c r="G42" s="354"/>
      <c r="H42" s="355"/>
      <c r="I42" s="355"/>
      <c r="J42" s="355"/>
      <c r="K42" s="355"/>
      <c r="L42" s="356"/>
      <c r="M42" s="357"/>
      <c r="N42" s="358"/>
      <c r="O42" s="357" t="s">
        <v>265</v>
      </c>
      <c r="P42" s="359">
        <v>32</v>
      </c>
      <c r="Q42" s="357" t="s">
        <v>265</v>
      </c>
      <c r="R42" s="360">
        <v>22</v>
      </c>
      <c r="S42" s="357" t="s">
        <v>260</v>
      </c>
      <c r="T42" s="357"/>
      <c r="U42" s="363">
        <f t="shared" si="1"/>
        <v>0</v>
      </c>
    </row>
    <row r="43" spans="1:22" ht="12.75" hidden="1" customHeight="1">
      <c r="A43" s="362"/>
      <c r="B43" s="352"/>
      <c r="C43" s="352"/>
      <c r="D43" s="353"/>
      <c r="E43" s="347"/>
      <c r="F43" s="353"/>
      <c r="G43" s="354"/>
      <c r="H43" s="355"/>
      <c r="I43" s="355"/>
      <c r="J43" s="355"/>
      <c r="K43" s="355"/>
      <c r="L43" s="356" t="s">
        <v>113</v>
      </c>
      <c r="M43" s="357" t="s">
        <v>256</v>
      </c>
      <c r="N43" s="358">
        <v>0</v>
      </c>
      <c r="O43" s="357" t="s">
        <v>265</v>
      </c>
      <c r="P43" s="359">
        <v>33</v>
      </c>
      <c r="Q43" s="357" t="s">
        <v>265</v>
      </c>
      <c r="R43" s="360">
        <v>23</v>
      </c>
      <c r="S43" s="357" t="s">
        <v>260</v>
      </c>
      <c r="T43" s="357"/>
      <c r="U43" s="363">
        <f t="shared" si="1"/>
        <v>0</v>
      </c>
    </row>
    <row r="44" spans="1:22" ht="12.75" hidden="1" customHeight="1">
      <c r="A44" s="362"/>
      <c r="B44" s="352"/>
      <c r="C44" s="352"/>
      <c r="D44" s="353"/>
      <c r="E44" s="347"/>
      <c r="F44" s="353"/>
      <c r="G44" s="354"/>
      <c r="H44" s="355"/>
      <c r="I44" s="355"/>
      <c r="J44" s="355"/>
      <c r="K44" s="355"/>
      <c r="L44" s="356"/>
      <c r="M44" s="357"/>
      <c r="N44" s="358">
        <v>0</v>
      </c>
      <c r="O44" s="357" t="s">
        <v>265</v>
      </c>
      <c r="P44" s="359">
        <v>34</v>
      </c>
      <c r="Q44" s="357" t="s">
        <v>265</v>
      </c>
      <c r="R44" s="360">
        <v>24</v>
      </c>
      <c r="S44" s="357" t="s">
        <v>260</v>
      </c>
      <c r="T44" s="357"/>
      <c r="U44" s="363">
        <f t="shared" si="1"/>
        <v>0</v>
      </c>
    </row>
    <row r="45" spans="1:22" ht="12.75" hidden="1" customHeight="1">
      <c r="A45" s="362"/>
      <c r="B45" s="352"/>
      <c r="C45" s="352"/>
      <c r="D45" s="353"/>
      <c r="E45" s="347"/>
      <c r="F45" s="353"/>
      <c r="G45" s="354"/>
      <c r="H45" s="355"/>
      <c r="I45" s="355"/>
      <c r="J45" s="355"/>
      <c r="K45" s="355"/>
      <c r="L45" s="356" t="s">
        <v>111</v>
      </c>
      <c r="M45" s="357" t="s">
        <v>125</v>
      </c>
      <c r="N45" s="358">
        <v>0</v>
      </c>
      <c r="O45" s="357" t="s">
        <v>265</v>
      </c>
      <c r="P45" s="359">
        <v>35</v>
      </c>
      <c r="Q45" s="357" t="s">
        <v>265</v>
      </c>
      <c r="R45" s="360">
        <v>25</v>
      </c>
      <c r="S45" s="357" t="s">
        <v>260</v>
      </c>
      <c r="T45" s="357"/>
      <c r="U45" s="363">
        <f t="shared" si="1"/>
        <v>0</v>
      </c>
    </row>
    <row r="46" spans="1:22" ht="18.75" hidden="1" customHeight="1">
      <c r="A46" s="362"/>
      <c r="B46" s="352"/>
      <c r="C46" s="352"/>
      <c r="D46" s="353"/>
      <c r="E46" s="347"/>
      <c r="F46" s="353"/>
      <c r="G46" s="354"/>
      <c r="H46" s="355"/>
      <c r="I46" s="355"/>
      <c r="J46" s="355"/>
      <c r="K46" s="355"/>
      <c r="L46" s="356"/>
      <c r="M46" s="357"/>
      <c r="N46" s="358"/>
      <c r="O46" s="357" t="s">
        <v>265</v>
      </c>
      <c r="P46" s="359">
        <v>36</v>
      </c>
      <c r="Q46" s="357" t="s">
        <v>265</v>
      </c>
      <c r="R46" s="360">
        <v>26</v>
      </c>
      <c r="S46" s="357" t="s">
        <v>260</v>
      </c>
      <c r="T46" s="357"/>
      <c r="U46" s="363">
        <f t="shared" si="1"/>
        <v>0</v>
      </c>
    </row>
    <row r="47" spans="1:22" ht="18.75" hidden="1" customHeight="1">
      <c r="A47" s="362"/>
      <c r="B47" s="352"/>
      <c r="C47" s="352"/>
      <c r="D47" s="353"/>
      <c r="E47" s="353"/>
      <c r="F47" s="353">
        <f>E47-D47</f>
        <v>0</v>
      </c>
      <c r="G47" s="354"/>
      <c r="H47" s="355"/>
      <c r="I47" s="355"/>
      <c r="J47" s="355"/>
      <c r="K47" s="355"/>
      <c r="L47" s="356"/>
      <c r="M47" s="357"/>
      <c r="N47" s="358"/>
      <c r="O47" s="357"/>
      <c r="P47" s="359"/>
      <c r="Q47" s="357"/>
      <c r="R47" s="360"/>
      <c r="S47" s="357"/>
      <c r="T47" s="357"/>
      <c r="U47" s="363"/>
    </row>
    <row r="48" spans="1:22" ht="12.75" hidden="1" customHeight="1">
      <c r="A48" s="364"/>
      <c r="B48" s="352"/>
      <c r="C48" s="352"/>
      <c r="D48" s="353">
        <v>0</v>
      </c>
      <c r="E48" s="353" t="s">
        <v>393</v>
      </c>
      <c r="F48" s="353"/>
      <c r="G48" s="354"/>
      <c r="H48" s="355"/>
      <c r="I48" s="355"/>
      <c r="J48" s="355"/>
      <c r="K48" s="355"/>
      <c r="L48" s="356" t="s">
        <v>259</v>
      </c>
      <c r="M48" s="357" t="s">
        <v>272</v>
      </c>
      <c r="N48" s="358">
        <v>0</v>
      </c>
      <c r="O48" s="357" t="s">
        <v>265</v>
      </c>
      <c r="P48" s="359">
        <v>12</v>
      </c>
      <c r="Q48" s="357" t="s">
        <v>265</v>
      </c>
      <c r="R48" s="360">
        <v>1</v>
      </c>
      <c r="S48" s="357" t="s">
        <v>260</v>
      </c>
      <c r="T48" s="357"/>
      <c r="U48" s="363">
        <f t="shared" si="1"/>
        <v>0</v>
      </c>
    </row>
    <row r="49" spans="1:21" ht="18.75" customHeight="1">
      <c r="A49" s="362"/>
      <c r="B49" s="352"/>
      <c r="C49" s="352" t="s">
        <v>8</v>
      </c>
      <c r="D49" s="560">
        <v>14663880</v>
      </c>
      <c r="E49" s="353">
        <f>U49</f>
        <v>9499860</v>
      </c>
      <c r="F49" s="353">
        <f>E49-D49</f>
        <v>-5164020</v>
      </c>
      <c r="G49" s="354">
        <f>F49/D49*100</f>
        <v>-35.215918297203743</v>
      </c>
      <c r="H49" s="355">
        <v>9499860</v>
      </c>
      <c r="I49" s="355"/>
      <c r="J49" s="355"/>
      <c r="K49" s="355"/>
      <c r="L49" s="356" t="s">
        <v>156</v>
      </c>
      <c r="M49" s="357"/>
      <c r="N49" s="358"/>
      <c r="O49" s="357"/>
      <c r="P49" s="359"/>
      <c r="Q49" s="357"/>
      <c r="R49" s="360"/>
      <c r="S49" s="357"/>
      <c r="T49" s="357"/>
      <c r="U49" s="365">
        <f>SUM(U50+U54+U55+U56+U73)</f>
        <v>9499860</v>
      </c>
    </row>
    <row r="50" spans="1:21" ht="19.5" hidden="1" customHeight="1">
      <c r="A50" s="362"/>
      <c r="B50" s="352"/>
      <c r="C50" s="352"/>
      <c r="D50" s="353"/>
      <c r="E50" s="353"/>
      <c r="F50" s="353">
        <f>E50-D50</f>
        <v>0</v>
      </c>
      <c r="G50" s="354"/>
      <c r="H50" s="355"/>
      <c r="I50" s="355"/>
      <c r="J50" s="355"/>
      <c r="K50" s="355"/>
      <c r="L50" s="356" t="s">
        <v>151</v>
      </c>
      <c r="M50" s="357" t="s">
        <v>403</v>
      </c>
      <c r="N50" s="358">
        <v>2267000</v>
      </c>
      <c r="O50" s="357" t="s">
        <v>265</v>
      </c>
      <c r="P50" s="359">
        <v>1</v>
      </c>
      <c r="Q50" s="357" t="s">
        <v>265</v>
      </c>
      <c r="R50" s="366">
        <v>0.6</v>
      </c>
      <c r="S50" s="357" t="s">
        <v>260</v>
      </c>
      <c r="T50" s="357"/>
      <c r="U50" s="363">
        <f t="shared" ref="U50:U56" si="2">N50*P50*R50</f>
        <v>1360200</v>
      </c>
    </row>
    <row r="51" spans="1:21" ht="12.75" hidden="1" customHeight="1">
      <c r="A51" s="362"/>
      <c r="B51" s="352"/>
      <c r="C51" s="352"/>
      <c r="D51" s="353"/>
      <c r="E51" s="347"/>
      <c r="F51" s="353"/>
      <c r="G51" s="354"/>
      <c r="H51" s="355"/>
      <c r="I51" s="355"/>
      <c r="J51" s="355"/>
      <c r="K51" s="355"/>
      <c r="L51" s="356" t="s">
        <v>254</v>
      </c>
      <c r="M51" s="357" t="s">
        <v>392</v>
      </c>
      <c r="N51" s="358">
        <v>0</v>
      </c>
      <c r="O51" s="357" t="s">
        <v>265</v>
      </c>
      <c r="P51" s="359">
        <v>2</v>
      </c>
      <c r="Q51" s="357" t="s">
        <v>265</v>
      </c>
      <c r="R51" s="366">
        <v>0.6</v>
      </c>
      <c r="S51" s="357" t="s">
        <v>260</v>
      </c>
      <c r="T51" s="357"/>
      <c r="U51" s="363">
        <f t="shared" si="2"/>
        <v>0</v>
      </c>
    </row>
    <row r="52" spans="1:21" ht="12.75" hidden="1" customHeight="1">
      <c r="A52" s="362"/>
      <c r="B52" s="352"/>
      <c r="C52" s="352"/>
      <c r="D52" s="353"/>
      <c r="E52" s="347"/>
      <c r="F52" s="353"/>
      <c r="G52" s="354"/>
      <c r="H52" s="355"/>
      <c r="I52" s="355"/>
      <c r="J52" s="355"/>
      <c r="K52" s="355"/>
      <c r="L52" s="356" t="s">
        <v>113</v>
      </c>
      <c r="M52" s="357" t="s">
        <v>401</v>
      </c>
      <c r="N52" s="358">
        <v>0</v>
      </c>
      <c r="O52" s="357" t="s">
        <v>265</v>
      </c>
      <c r="P52" s="359">
        <v>1</v>
      </c>
      <c r="Q52" s="357" t="s">
        <v>265</v>
      </c>
      <c r="R52" s="366">
        <v>0.6</v>
      </c>
      <c r="S52" s="357" t="s">
        <v>260</v>
      </c>
      <c r="T52" s="357"/>
      <c r="U52" s="363">
        <f t="shared" si="2"/>
        <v>0</v>
      </c>
    </row>
    <row r="53" spans="1:21" ht="12.75" hidden="1" customHeight="1">
      <c r="A53" s="362"/>
      <c r="B53" s="352"/>
      <c r="C53" s="352"/>
      <c r="D53" s="353"/>
      <c r="E53" s="347"/>
      <c r="F53" s="353"/>
      <c r="G53" s="354"/>
      <c r="H53" s="355"/>
      <c r="I53" s="355"/>
      <c r="J53" s="355"/>
      <c r="K53" s="355"/>
      <c r="L53" s="356"/>
      <c r="M53" s="357"/>
      <c r="N53" s="358">
        <v>0</v>
      </c>
      <c r="O53" s="357" t="s">
        <v>265</v>
      </c>
      <c r="P53" s="359">
        <v>1</v>
      </c>
      <c r="Q53" s="357" t="s">
        <v>265</v>
      </c>
      <c r="R53" s="366">
        <v>0.6</v>
      </c>
      <c r="S53" s="357" t="s">
        <v>260</v>
      </c>
      <c r="T53" s="357"/>
      <c r="U53" s="363">
        <f t="shared" si="2"/>
        <v>0</v>
      </c>
    </row>
    <row r="54" spans="1:21" ht="18" hidden="1" customHeight="1">
      <c r="A54" s="362"/>
      <c r="B54" s="352"/>
      <c r="C54" s="352"/>
      <c r="D54" s="353"/>
      <c r="E54" s="575"/>
      <c r="F54" s="353"/>
      <c r="G54" s="354"/>
      <c r="H54" s="355"/>
      <c r="I54" s="355"/>
      <c r="J54" s="355"/>
      <c r="K54" s="355"/>
      <c r="L54" s="356"/>
      <c r="M54" s="357" t="s">
        <v>402</v>
      </c>
      <c r="N54" s="358">
        <v>2206900</v>
      </c>
      <c r="O54" s="357" t="s">
        <v>265</v>
      </c>
      <c r="P54" s="359">
        <v>1</v>
      </c>
      <c r="Q54" s="357" t="s">
        <v>265</v>
      </c>
      <c r="R54" s="366">
        <v>0.6</v>
      </c>
      <c r="S54" s="357" t="s">
        <v>260</v>
      </c>
      <c r="T54" s="357"/>
      <c r="U54" s="363">
        <f t="shared" si="2"/>
        <v>1324140</v>
      </c>
    </row>
    <row r="55" spans="1:21" ht="18.75" hidden="1" customHeight="1">
      <c r="A55" s="362"/>
      <c r="B55" s="352"/>
      <c r="C55" s="352"/>
      <c r="D55" s="353"/>
      <c r="E55" s="573"/>
      <c r="F55" s="353">
        <f>E55-D55</f>
        <v>0</v>
      </c>
      <c r="G55" s="354"/>
      <c r="H55" s="355"/>
      <c r="I55" s="355"/>
      <c r="J55" s="355"/>
      <c r="K55" s="355"/>
      <c r="L55" s="367" t="s">
        <v>216</v>
      </c>
      <c r="M55" s="357" t="s">
        <v>388</v>
      </c>
      <c r="N55" s="358">
        <v>110000</v>
      </c>
      <c r="O55" s="357" t="s">
        <v>265</v>
      </c>
      <c r="P55" s="359">
        <v>10</v>
      </c>
      <c r="Q55" s="357" t="s">
        <v>265</v>
      </c>
      <c r="R55" s="360">
        <v>1</v>
      </c>
      <c r="S55" s="357" t="s">
        <v>260</v>
      </c>
      <c r="T55" s="357"/>
      <c r="U55" s="363">
        <f t="shared" si="2"/>
        <v>1100000</v>
      </c>
    </row>
    <row r="56" spans="1:21" ht="18.75" hidden="1" customHeight="1">
      <c r="A56" s="362"/>
      <c r="B56" s="352"/>
      <c r="C56" s="352"/>
      <c r="D56" s="353"/>
      <c r="E56" s="353"/>
      <c r="F56" s="353">
        <f>E56-D56</f>
        <v>0</v>
      </c>
      <c r="G56" s="354"/>
      <c r="H56" s="355"/>
      <c r="I56" s="355"/>
      <c r="J56" s="355"/>
      <c r="K56" s="355"/>
      <c r="L56" s="356"/>
      <c r="M56" s="357" t="s">
        <v>402</v>
      </c>
      <c r="N56" s="358">
        <v>40000</v>
      </c>
      <c r="O56" s="357" t="s">
        <v>265</v>
      </c>
      <c r="P56" s="359">
        <v>2</v>
      </c>
      <c r="Q56" s="357" t="s">
        <v>265</v>
      </c>
      <c r="R56" s="360">
        <v>1</v>
      </c>
      <c r="S56" s="357" t="s">
        <v>260</v>
      </c>
      <c r="T56" s="357"/>
      <c r="U56" s="363">
        <f t="shared" si="2"/>
        <v>80000</v>
      </c>
    </row>
    <row r="57" spans="1:21" ht="18.75" hidden="1" customHeight="1">
      <c r="A57" s="362"/>
      <c r="B57" s="352"/>
      <c r="C57" s="352"/>
      <c r="D57" s="353"/>
      <c r="E57" s="353"/>
      <c r="F57" s="353">
        <f>E57-D57</f>
        <v>0</v>
      </c>
      <c r="G57" s="354"/>
      <c r="H57" s="355"/>
      <c r="I57" s="355"/>
      <c r="J57" s="355"/>
      <c r="K57" s="355"/>
      <c r="L57" s="356"/>
      <c r="M57" s="357"/>
      <c r="N57" s="358"/>
      <c r="O57" s="357"/>
      <c r="P57" s="359"/>
      <c r="Q57" s="357"/>
      <c r="R57" s="366"/>
      <c r="S57" s="357"/>
      <c r="T57" s="357"/>
      <c r="U57" s="363"/>
    </row>
    <row r="58" spans="1:21" ht="18.75" hidden="1" customHeight="1">
      <c r="A58" s="362"/>
      <c r="B58" s="352"/>
      <c r="C58" s="352"/>
      <c r="D58" s="353"/>
      <c r="E58" s="347"/>
      <c r="F58" s="353"/>
      <c r="G58" s="354"/>
      <c r="H58" s="355"/>
      <c r="I58" s="355"/>
      <c r="J58" s="355"/>
      <c r="K58" s="355"/>
      <c r="L58" s="356"/>
      <c r="M58" s="357"/>
      <c r="N58" s="358"/>
      <c r="O58" s="357" t="s">
        <v>265</v>
      </c>
      <c r="P58" s="359">
        <v>1</v>
      </c>
      <c r="Q58" s="357" t="s">
        <v>265</v>
      </c>
      <c r="R58" s="366">
        <v>0.6</v>
      </c>
      <c r="S58" s="357" t="s">
        <v>260</v>
      </c>
      <c r="T58" s="357"/>
      <c r="U58" s="363">
        <f t="shared" ref="U58:U68" si="3">N58*P58*R58</f>
        <v>0</v>
      </c>
    </row>
    <row r="59" spans="1:21" ht="18.75" hidden="1" customHeight="1">
      <c r="A59" s="362"/>
      <c r="B59" s="352"/>
      <c r="C59" s="352"/>
      <c r="D59" s="353"/>
      <c r="E59" s="347"/>
      <c r="F59" s="353"/>
      <c r="G59" s="354"/>
      <c r="H59" s="355"/>
      <c r="I59" s="355"/>
      <c r="J59" s="355"/>
      <c r="K59" s="355"/>
      <c r="L59" s="356" t="s">
        <v>113</v>
      </c>
      <c r="M59" s="357" t="s">
        <v>397</v>
      </c>
      <c r="N59" s="358">
        <v>0</v>
      </c>
      <c r="O59" s="357" t="s">
        <v>265</v>
      </c>
      <c r="P59" s="359">
        <v>1</v>
      </c>
      <c r="Q59" s="357" t="s">
        <v>265</v>
      </c>
      <c r="R59" s="366">
        <v>0.6</v>
      </c>
      <c r="S59" s="357" t="s">
        <v>260</v>
      </c>
      <c r="T59" s="357"/>
      <c r="U59" s="363">
        <f t="shared" si="3"/>
        <v>0</v>
      </c>
    </row>
    <row r="60" spans="1:21" ht="18.75" hidden="1" customHeight="1">
      <c r="A60" s="362"/>
      <c r="B60" s="352"/>
      <c r="C60" s="352"/>
      <c r="D60" s="353"/>
      <c r="E60" s="347"/>
      <c r="F60" s="353"/>
      <c r="G60" s="354"/>
      <c r="H60" s="355"/>
      <c r="I60" s="355"/>
      <c r="J60" s="355"/>
      <c r="K60" s="355"/>
      <c r="L60" s="356"/>
      <c r="M60" s="357"/>
      <c r="N60" s="358">
        <v>0</v>
      </c>
      <c r="O60" s="357" t="s">
        <v>265</v>
      </c>
      <c r="P60" s="359">
        <v>1</v>
      </c>
      <c r="Q60" s="357" t="s">
        <v>265</v>
      </c>
      <c r="R60" s="366">
        <v>0.6</v>
      </c>
      <c r="S60" s="357" t="s">
        <v>260</v>
      </c>
      <c r="T60" s="357"/>
      <c r="U60" s="363">
        <f t="shared" si="3"/>
        <v>0</v>
      </c>
    </row>
    <row r="61" spans="1:21" ht="18.75" hidden="1" customHeight="1">
      <c r="A61" s="362"/>
      <c r="B61" s="352"/>
      <c r="C61" s="352"/>
      <c r="D61" s="353"/>
      <c r="E61" s="347"/>
      <c r="F61" s="353"/>
      <c r="G61" s="354"/>
      <c r="H61" s="355"/>
      <c r="I61" s="355"/>
      <c r="J61" s="355"/>
      <c r="K61" s="355"/>
      <c r="L61" s="356" t="s">
        <v>113</v>
      </c>
      <c r="M61" s="357" t="s">
        <v>251</v>
      </c>
      <c r="N61" s="358">
        <v>0</v>
      </c>
      <c r="O61" s="357" t="s">
        <v>265</v>
      </c>
      <c r="P61" s="359">
        <v>2</v>
      </c>
      <c r="Q61" s="357" t="s">
        <v>265</v>
      </c>
      <c r="R61" s="366">
        <v>0.6</v>
      </c>
      <c r="S61" s="357" t="s">
        <v>260</v>
      </c>
      <c r="T61" s="357"/>
      <c r="U61" s="363">
        <f t="shared" si="3"/>
        <v>0</v>
      </c>
    </row>
    <row r="62" spans="1:21" ht="18.75" hidden="1" customHeight="1">
      <c r="A62" s="362"/>
      <c r="B62" s="352"/>
      <c r="C62" s="352"/>
      <c r="D62" s="353"/>
      <c r="E62" s="347"/>
      <c r="F62" s="353"/>
      <c r="G62" s="354"/>
      <c r="H62" s="355"/>
      <c r="I62" s="355"/>
      <c r="J62" s="355"/>
      <c r="K62" s="355"/>
      <c r="L62" s="356"/>
      <c r="M62" s="357"/>
      <c r="N62" s="358"/>
      <c r="O62" s="357" t="s">
        <v>265</v>
      </c>
      <c r="P62" s="359">
        <v>1</v>
      </c>
      <c r="Q62" s="357" t="s">
        <v>265</v>
      </c>
      <c r="R62" s="366">
        <v>0.6</v>
      </c>
      <c r="S62" s="357" t="s">
        <v>260</v>
      </c>
      <c r="T62" s="357"/>
      <c r="U62" s="363">
        <f t="shared" si="3"/>
        <v>0</v>
      </c>
    </row>
    <row r="63" spans="1:21" ht="18.75" hidden="1" customHeight="1">
      <c r="A63" s="362"/>
      <c r="B63" s="352"/>
      <c r="C63" s="352"/>
      <c r="D63" s="353"/>
      <c r="E63" s="347"/>
      <c r="F63" s="353"/>
      <c r="G63" s="354"/>
      <c r="H63" s="355"/>
      <c r="I63" s="355"/>
      <c r="J63" s="355"/>
      <c r="K63" s="355"/>
      <c r="L63" s="356" t="s">
        <v>113</v>
      </c>
      <c r="M63" s="357" t="s">
        <v>266</v>
      </c>
      <c r="N63" s="358">
        <v>0</v>
      </c>
      <c r="O63" s="357" t="s">
        <v>265</v>
      </c>
      <c r="P63" s="359">
        <v>2</v>
      </c>
      <c r="Q63" s="357" t="s">
        <v>265</v>
      </c>
      <c r="R63" s="366">
        <v>0.6</v>
      </c>
      <c r="S63" s="357" t="s">
        <v>260</v>
      </c>
      <c r="T63" s="357"/>
      <c r="U63" s="363">
        <f t="shared" si="3"/>
        <v>0</v>
      </c>
    </row>
    <row r="64" spans="1:21" ht="18.75" hidden="1" customHeight="1">
      <c r="A64" s="362"/>
      <c r="B64" s="352"/>
      <c r="C64" s="352"/>
      <c r="D64" s="353"/>
      <c r="E64" s="347"/>
      <c r="F64" s="353"/>
      <c r="G64" s="354"/>
      <c r="H64" s="355"/>
      <c r="I64" s="355"/>
      <c r="J64" s="355"/>
      <c r="K64" s="355"/>
      <c r="L64" s="356"/>
      <c r="M64" s="357"/>
      <c r="N64" s="358"/>
      <c r="O64" s="357" t="s">
        <v>265</v>
      </c>
      <c r="P64" s="359">
        <v>1</v>
      </c>
      <c r="Q64" s="357" t="s">
        <v>265</v>
      </c>
      <c r="R64" s="366">
        <v>0.6</v>
      </c>
      <c r="S64" s="357" t="s">
        <v>260</v>
      </c>
      <c r="T64" s="357"/>
      <c r="U64" s="363">
        <f t="shared" si="3"/>
        <v>0</v>
      </c>
    </row>
    <row r="65" spans="1:21" ht="18.75" hidden="1" customHeight="1">
      <c r="A65" s="362"/>
      <c r="B65" s="352"/>
      <c r="C65" s="352"/>
      <c r="D65" s="353"/>
      <c r="E65" s="347"/>
      <c r="F65" s="353"/>
      <c r="G65" s="354"/>
      <c r="H65" s="355"/>
      <c r="I65" s="355"/>
      <c r="J65" s="355"/>
      <c r="K65" s="355"/>
      <c r="L65" s="356" t="s">
        <v>113</v>
      </c>
      <c r="M65" s="357" t="s">
        <v>276</v>
      </c>
      <c r="N65" s="358">
        <v>0</v>
      </c>
      <c r="O65" s="357" t="s">
        <v>265</v>
      </c>
      <c r="P65" s="359">
        <v>1</v>
      </c>
      <c r="Q65" s="357" t="s">
        <v>265</v>
      </c>
      <c r="R65" s="366">
        <v>0.6</v>
      </c>
      <c r="S65" s="357" t="s">
        <v>260</v>
      </c>
      <c r="T65" s="357"/>
      <c r="U65" s="363">
        <f t="shared" si="3"/>
        <v>0</v>
      </c>
    </row>
    <row r="66" spans="1:21" ht="18.75" hidden="1" customHeight="1">
      <c r="A66" s="362"/>
      <c r="B66" s="352"/>
      <c r="C66" s="352"/>
      <c r="D66" s="353"/>
      <c r="E66" s="347"/>
      <c r="F66" s="353"/>
      <c r="G66" s="354"/>
      <c r="H66" s="355"/>
      <c r="I66" s="355"/>
      <c r="J66" s="355"/>
      <c r="K66" s="355"/>
      <c r="L66" s="356"/>
      <c r="M66" s="357"/>
      <c r="N66" s="358">
        <v>0</v>
      </c>
      <c r="O66" s="357" t="s">
        <v>265</v>
      </c>
      <c r="P66" s="359">
        <v>1</v>
      </c>
      <c r="Q66" s="357" t="s">
        <v>265</v>
      </c>
      <c r="R66" s="366">
        <v>0.6</v>
      </c>
      <c r="S66" s="357" t="s">
        <v>260</v>
      </c>
      <c r="T66" s="357"/>
      <c r="U66" s="363">
        <f t="shared" si="3"/>
        <v>0</v>
      </c>
    </row>
    <row r="67" spans="1:21" ht="18.75" hidden="1" customHeight="1">
      <c r="A67" s="362"/>
      <c r="B67" s="352"/>
      <c r="C67" s="352"/>
      <c r="D67" s="353"/>
      <c r="E67" s="347"/>
      <c r="F67" s="353"/>
      <c r="G67" s="354"/>
      <c r="H67" s="355"/>
      <c r="I67" s="355"/>
      <c r="J67" s="355"/>
      <c r="K67" s="355"/>
      <c r="L67" s="356" t="s">
        <v>113</v>
      </c>
      <c r="M67" s="357" t="s">
        <v>256</v>
      </c>
      <c r="N67" s="358">
        <v>0</v>
      </c>
      <c r="O67" s="357" t="s">
        <v>265</v>
      </c>
      <c r="P67" s="359">
        <v>1</v>
      </c>
      <c r="Q67" s="357" t="s">
        <v>265</v>
      </c>
      <c r="R67" s="366">
        <v>0.6</v>
      </c>
      <c r="S67" s="357" t="s">
        <v>260</v>
      </c>
      <c r="T67" s="357"/>
      <c r="U67" s="363">
        <f t="shared" si="3"/>
        <v>0</v>
      </c>
    </row>
    <row r="68" spans="1:21" ht="18.75" hidden="1" customHeight="1">
      <c r="A68" s="362"/>
      <c r="B68" s="352"/>
      <c r="C68" s="352"/>
      <c r="D68" s="353"/>
      <c r="E68" s="347"/>
      <c r="F68" s="353"/>
      <c r="G68" s="354"/>
      <c r="H68" s="355"/>
      <c r="I68" s="355"/>
      <c r="J68" s="355"/>
      <c r="K68" s="355"/>
      <c r="L68" s="356"/>
      <c r="M68" s="357"/>
      <c r="N68" s="358">
        <v>0</v>
      </c>
      <c r="O68" s="357" t="s">
        <v>265</v>
      </c>
      <c r="P68" s="359">
        <v>1</v>
      </c>
      <c r="Q68" s="357" t="s">
        <v>265</v>
      </c>
      <c r="R68" s="366">
        <v>0.6</v>
      </c>
      <c r="S68" s="357" t="s">
        <v>260</v>
      </c>
      <c r="T68" s="357"/>
      <c r="U68" s="363">
        <f t="shared" si="3"/>
        <v>0</v>
      </c>
    </row>
    <row r="69" spans="1:21" ht="18.75" hidden="1" customHeight="1">
      <c r="A69" s="362"/>
      <c r="B69" s="352"/>
      <c r="C69" s="352"/>
      <c r="D69" s="353"/>
      <c r="E69" s="347"/>
      <c r="F69" s="353"/>
      <c r="G69" s="354"/>
      <c r="H69" s="355"/>
      <c r="I69" s="355"/>
      <c r="J69" s="355"/>
      <c r="K69" s="355"/>
      <c r="L69" s="356" t="s">
        <v>259</v>
      </c>
      <c r="M69" s="357" t="s">
        <v>272</v>
      </c>
      <c r="N69" s="358">
        <v>0</v>
      </c>
      <c r="O69" s="357" t="s">
        <v>265</v>
      </c>
      <c r="P69" s="359">
        <v>2</v>
      </c>
      <c r="Q69" s="357"/>
      <c r="R69" s="366"/>
      <c r="S69" s="357" t="s">
        <v>260</v>
      </c>
      <c r="T69" s="357"/>
      <c r="U69" s="363">
        <f>N69*P69</f>
        <v>0</v>
      </c>
    </row>
    <row r="70" spans="1:21" ht="18.75" hidden="1" customHeight="1">
      <c r="A70" s="362"/>
      <c r="B70" s="352"/>
      <c r="C70" s="352"/>
      <c r="D70" s="353"/>
      <c r="E70" s="347"/>
      <c r="F70" s="353"/>
      <c r="G70" s="354"/>
      <c r="H70" s="355"/>
      <c r="I70" s="355"/>
      <c r="J70" s="355"/>
      <c r="K70" s="355"/>
      <c r="L70" s="356"/>
      <c r="M70" s="368"/>
      <c r="N70" s="368"/>
      <c r="O70" s="368"/>
      <c r="P70" s="368"/>
      <c r="Q70" s="368"/>
      <c r="R70" s="368"/>
      <c r="S70" s="357" t="s">
        <v>260</v>
      </c>
      <c r="T70" s="357"/>
      <c r="U70" s="363"/>
    </row>
    <row r="71" spans="1:21" ht="18.75" hidden="1" customHeight="1">
      <c r="A71" s="362"/>
      <c r="B71" s="352"/>
      <c r="C71" s="352"/>
      <c r="D71" s="353"/>
      <c r="E71" s="347"/>
      <c r="F71" s="353"/>
      <c r="G71" s="354"/>
      <c r="H71" s="355"/>
      <c r="I71" s="355"/>
      <c r="J71" s="355"/>
      <c r="K71" s="355"/>
      <c r="L71" s="356"/>
      <c r="M71" s="357"/>
      <c r="N71" s="358">
        <v>0</v>
      </c>
      <c r="O71" s="357" t="s">
        <v>265</v>
      </c>
      <c r="P71" s="359">
        <v>13</v>
      </c>
      <c r="Q71" s="357" t="s">
        <v>265</v>
      </c>
      <c r="R71" s="360">
        <v>3</v>
      </c>
      <c r="S71" s="357" t="s">
        <v>260</v>
      </c>
      <c r="T71" s="357"/>
      <c r="U71" s="363">
        <f>N71*P71*R71</f>
        <v>0</v>
      </c>
    </row>
    <row r="72" spans="1:21" ht="18.75" hidden="1" customHeight="1">
      <c r="A72" s="362"/>
      <c r="B72" s="352"/>
      <c r="C72" s="352"/>
      <c r="D72" s="353"/>
      <c r="E72" s="347"/>
      <c r="F72" s="353"/>
      <c r="G72" s="354"/>
      <c r="H72" s="355"/>
      <c r="I72" s="355"/>
      <c r="J72" s="355"/>
      <c r="K72" s="355"/>
      <c r="L72" s="356"/>
      <c r="M72" s="357"/>
      <c r="N72" s="358">
        <v>0</v>
      </c>
      <c r="O72" s="357" t="s">
        <v>265</v>
      </c>
      <c r="P72" s="359">
        <v>1</v>
      </c>
      <c r="Q72" s="357" t="s">
        <v>265</v>
      </c>
      <c r="R72" s="360">
        <v>1</v>
      </c>
      <c r="S72" s="357" t="s">
        <v>260</v>
      </c>
      <c r="T72" s="357"/>
      <c r="U72" s="363">
        <f>N72*P72*R72</f>
        <v>0</v>
      </c>
    </row>
    <row r="73" spans="1:21" ht="18.75" hidden="1" customHeight="1">
      <c r="A73" s="362"/>
      <c r="B73" s="352"/>
      <c r="C73" s="352"/>
      <c r="D73" s="353"/>
      <c r="E73" s="353"/>
      <c r="F73" s="353">
        <f>E73-D73</f>
        <v>0</v>
      </c>
      <c r="G73" s="354"/>
      <c r="H73" s="355"/>
      <c r="I73" s="355"/>
      <c r="J73" s="355"/>
      <c r="K73" s="355"/>
      <c r="L73" s="356" t="s">
        <v>115</v>
      </c>
      <c r="M73" s="357"/>
      <c r="N73" s="698" t="s">
        <v>381</v>
      </c>
      <c r="O73" s="698"/>
      <c r="P73" s="698"/>
      <c r="Q73" s="698"/>
      <c r="R73" s="698"/>
      <c r="S73" s="698"/>
      <c r="T73" s="698"/>
      <c r="U73" s="363">
        <f>SUM(U76,U74,U75,U77,U78,U79)</f>
        <v>5635520</v>
      </c>
    </row>
    <row r="74" spans="1:21" ht="18.75" hidden="1" customHeight="1">
      <c r="A74" s="362"/>
      <c r="B74" s="352"/>
      <c r="C74" s="369"/>
      <c r="D74" s="353"/>
      <c r="E74" s="353"/>
      <c r="F74" s="353">
        <f>E74-D74</f>
        <v>0</v>
      </c>
      <c r="G74" s="354"/>
      <c r="H74" s="355"/>
      <c r="I74" s="355"/>
      <c r="J74" s="355"/>
      <c r="K74" s="355"/>
      <c r="L74" s="357"/>
      <c r="M74" s="699" t="s">
        <v>403</v>
      </c>
      <c r="N74" s="515">
        <v>16270</v>
      </c>
      <c r="O74" s="463" t="s">
        <v>265</v>
      </c>
      <c r="P74" s="464">
        <v>20</v>
      </c>
      <c r="Q74" s="357" t="s">
        <v>265</v>
      </c>
      <c r="R74" s="359">
        <v>4</v>
      </c>
      <c r="S74" s="463" t="s">
        <v>260</v>
      </c>
      <c r="T74" s="357"/>
      <c r="U74" s="363">
        <f t="shared" ref="U74:U79" si="4">N74*P74*R74</f>
        <v>1301600</v>
      </c>
    </row>
    <row r="75" spans="1:21" ht="18.75" hidden="1" customHeight="1">
      <c r="A75" s="362"/>
      <c r="B75" s="352"/>
      <c r="C75" s="369"/>
      <c r="D75" s="353"/>
      <c r="E75" s="353"/>
      <c r="F75" s="353"/>
      <c r="G75" s="354"/>
      <c r="H75" s="355"/>
      <c r="I75" s="355"/>
      <c r="J75" s="355"/>
      <c r="K75" s="355"/>
      <c r="L75" s="357"/>
      <c r="M75" s="700"/>
      <c r="N75" s="515">
        <v>133360</v>
      </c>
      <c r="O75" s="463" t="s">
        <v>265</v>
      </c>
      <c r="P75" s="409">
        <v>1</v>
      </c>
      <c r="Q75" s="357" t="s">
        <v>265</v>
      </c>
      <c r="R75" s="359">
        <v>1</v>
      </c>
      <c r="S75" s="463" t="s">
        <v>260</v>
      </c>
      <c r="T75" s="357"/>
      <c r="U75" s="363">
        <f t="shared" si="4"/>
        <v>133360</v>
      </c>
    </row>
    <row r="76" spans="1:21" ht="18.75" hidden="1" customHeight="1">
      <c r="A76" s="362"/>
      <c r="B76" s="352"/>
      <c r="C76" s="352"/>
      <c r="D76" s="353"/>
      <c r="E76" s="353"/>
      <c r="F76" s="353">
        <f>E76-D76</f>
        <v>0</v>
      </c>
      <c r="G76" s="354"/>
      <c r="H76" s="355"/>
      <c r="I76" s="355"/>
      <c r="J76" s="355"/>
      <c r="K76" s="355"/>
      <c r="L76" s="357"/>
      <c r="M76" s="357" t="s">
        <v>390</v>
      </c>
      <c r="N76" s="515">
        <v>308160</v>
      </c>
      <c r="O76" s="463" t="s">
        <v>265</v>
      </c>
      <c r="P76" s="409">
        <v>1</v>
      </c>
      <c r="Q76" s="357" t="s">
        <v>265</v>
      </c>
      <c r="R76" s="359">
        <v>1</v>
      </c>
      <c r="S76" s="463" t="s">
        <v>260</v>
      </c>
      <c r="T76" s="357"/>
      <c r="U76" s="363">
        <f t="shared" si="4"/>
        <v>308160</v>
      </c>
    </row>
    <row r="77" spans="1:21" ht="18.75" hidden="1" customHeight="1">
      <c r="A77" s="362"/>
      <c r="B77" s="352"/>
      <c r="C77" s="352"/>
      <c r="D77" s="353"/>
      <c r="E77" s="353"/>
      <c r="F77" s="353"/>
      <c r="G77" s="354"/>
      <c r="H77" s="355"/>
      <c r="I77" s="355"/>
      <c r="J77" s="355"/>
      <c r="K77" s="355"/>
      <c r="L77" s="357"/>
      <c r="M77" s="357" t="s">
        <v>388</v>
      </c>
      <c r="N77" s="515">
        <v>19310</v>
      </c>
      <c r="O77" s="463" t="s">
        <v>265</v>
      </c>
      <c r="P77" s="464">
        <v>20</v>
      </c>
      <c r="Q77" s="357" t="s">
        <v>265</v>
      </c>
      <c r="R77" s="359">
        <v>2</v>
      </c>
      <c r="S77" s="463" t="s">
        <v>260</v>
      </c>
      <c r="T77" s="357"/>
      <c r="U77" s="363">
        <f t="shared" si="4"/>
        <v>772400</v>
      </c>
    </row>
    <row r="78" spans="1:21" ht="18.75" hidden="1" customHeight="1">
      <c r="A78" s="362"/>
      <c r="B78" s="352"/>
      <c r="C78" s="369"/>
      <c r="D78" s="353"/>
      <c r="E78" s="353"/>
      <c r="F78" s="353">
        <f>E78-D78</f>
        <v>0</v>
      </c>
      <c r="G78" s="354"/>
      <c r="H78" s="355"/>
      <c r="I78" s="355"/>
      <c r="J78" s="355"/>
      <c r="K78" s="355"/>
      <c r="L78" s="699"/>
      <c r="M78" s="699" t="s">
        <v>402</v>
      </c>
      <c r="N78" s="515">
        <v>15440</v>
      </c>
      <c r="O78" s="463" t="s">
        <v>265</v>
      </c>
      <c r="P78" s="464">
        <v>20</v>
      </c>
      <c r="Q78" s="357" t="s">
        <v>265</v>
      </c>
      <c r="R78" s="359">
        <v>6</v>
      </c>
      <c r="S78" s="463" t="s">
        <v>260</v>
      </c>
      <c r="T78" s="357"/>
      <c r="U78" s="363">
        <f t="shared" si="4"/>
        <v>1852800</v>
      </c>
    </row>
    <row r="79" spans="1:21" ht="18.75" hidden="1" customHeight="1">
      <c r="A79" s="362"/>
      <c r="B79" s="352"/>
      <c r="C79" s="369"/>
      <c r="D79" s="353"/>
      <c r="E79" s="353"/>
      <c r="F79" s="353"/>
      <c r="G79" s="354"/>
      <c r="H79" s="355"/>
      <c r="I79" s="355"/>
      <c r="J79" s="355"/>
      <c r="K79" s="355"/>
      <c r="L79" s="700"/>
      <c r="M79" s="700"/>
      <c r="N79" s="515">
        <v>15840</v>
      </c>
      <c r="O79" s="463" t="s">
        <v>265</v>
      </c>
      <c r="P79" s="464">
        <v>20</v>
      </c>
      <c r="Q79" s="357" t="s">
        <v>265</v>
      </c>
      <c r="R79" s="359">
        <v>4</v>
      </c>
      <c r="S79" s="463" t="s">
        <v>260</v>
      </c>
      <c r="T79" s="357"/>
      <c r="U79" s="363">
        <f t="shared" si="4"/>
        <v>1267200</v>
      </c>
    </row>
    <row r="80" spans="1:21" ht="18.75" customHeight="1">
      <c r="A80" s="362"/>
      <c r="B80" s="352"/>
      <c r="C80" s="352" t="s">
        <v>294</v>
      </c>
      <c r="D80" s="560">
        <v>5791760</v>
      </c>
      <c r="E80" s="353">
        <f>U80</f>
        <v>3963450</v>
      </c>
      <c r="F80" s="353">
        <f>E80-D80</f>
        <v>-1828310</v>
      </c>
      <c r="G80" s="354">
        <f>F80/D80*100</f>
        <v>-31.567433733441991</v>
      </c>
      <c r="H80" s="355">
        <v>3963450</v>
      </c>
      <c r="I80" s="355"/>
      <c r="J80" s="355"/>
      <c r="K80" s="355"/>
      <c r="L80" s="356" t="s">
        <v>130</v>
      </c>
      <c r="M80" s="357"/>
      <c r="N80" s="358"/>
      <c r="O80" s="357"/>
      <c r="P80" s="370"/>
      <c r="Q80" s="357"/>
      <c r="R80" s="360"/>
      <c r="S80" s="357"/>
      <c r="T80" s="357"/>
      <c r="U80" s="365">
        <f>U81</f>
        <v>3963450</v>
      </c>
    </row>
    <row r="81" spans="1:21" ht="18.75" hidden="1" customHeight="1">
      <c r="A81" s="362"/>
      <c r="B81" s="352"/>
      <c r="C81" s="352"/>
      <c r="D81" s="353"/>
      <c r="E81" s="353"/>
      <c r="F81" s="353"/>
      <c r="G81" s="354"/>
      <c r="H81" s="355"/>
      <c r="I81" s="355"/>
      <c r="J81" s="355"/>
      <c r="K81" s="355"/>
      <c r="L81" s="356" t="s">
        <v>113</v>
      </c>
      <c r="M81" s="357"/>
      <c r="N81" s="358">
        <v>330287</v>
      </c>
      <c r="O81" s="357" t="s">
        <v>265</v>
      </c>
      <c r="P81" s="359" t="s">
        <v>129</v>
      </c>
      <c r="Q81" s="357"/>
      <c r="R81" s="360"/>
      <c r="S81" s="357" t="s">
        <v>260</v>
      </c>
      <c r="T81" s="357"/>
      <c r="U81" s="363">
        <v>3963450</v>
      </c>
    </row>
    <row r="82" spans="1:21" ht="18.75" hidden="1" customHeight="1">
      <c r="A82" s="362"/>
      <c r="B82" s="352"/>
      <c r="C82" s="352"/>
      <c r="D82" s="353"/>
      <c r="E82" s="353">
        <f>U82</f>
        <v>0</v>
      </c>
      <c r="F82" s="353">
        <f>E82-D82</f>
        <v>0</v>
      </c>
      <c r="G82" s="354"/>
      <c r="H82" s="355"/>
      <c r="I82" s="355"/>
      <c r="J82" s="355"/>
      <c r="K82" s="355"/>
      <c r="L82" s="356"/>
      <c r="M82" s="357"/>
      <c r="N82" s="358"/>
      <c r="O82" s="357"/>
      <c r="P82" s="370"/>
      <c r="Q82" s="357"/>
      <c r="R82" s="360"/>
      <c r="S82" s="357"/>
      <c r="T82" s="357"/>
      <c r="U82" s="365"/>
    </row>
    <row r="83" spans="1:21" ht="18.75" hidden="1" customHeight="1">
      <c r="A83" s="362"/>
      <c r="B83" s="352"/>
      <c r="C83" s="352"/>
      <c r="D83" s="353"/>
      <c r="E83" s="353">
        <f>U83</f>
        <v>0</v>
      </c>
      <c r="F83" s="353">
        <f>E83-D83</f>
        <v>0</v>
      </c>
      <c r="G83" s="354"/>
      <c r="H83" s="355"/>
      <c r="I83" s="355"/>
      <c r="J83" s="355"/>
      <c r="K83" s="355"/>
      <c r="L83" s="356" t="s">
        <v>113</v>
      </c>
      <c r="M83" s="357"/>
      <c r="N83" s="358"/>
      <c r="O83" s="357"/>
      <c r="P83" s="370"/>
      <c r="Q83" s="357"/>
      <c r="R83" s="360"/>
      <c r="S83" s="357"/>
      <c r="T83" s="357"/>
      <c r="U83" s="363"/>
    </row>
    <row r="84" spans="1:21" ht="18.75" customHeight="1">
      <c r="A84" s="362"/>
      <c r="B84" s="352"/>
      <c r="C84" s="352" t="s">
        <v>302</v>
      </c>
      <c r="D84" s="560">
        <v>7192730</v>
      </c>
      <c r="E84" s="353">
        <f>U84</f>
        <v>4795010</v>
      </c>
      <c r="F84" s="353">
        <f>E84-D84</f>
        <v>-2397720</v>
      </c>
      <c r="G84" s="354">
        <f>F84/D84*100</f>
        <v>-33.335326086200929</v>
      </c>
      <c r="H84" s="355">
        <v>4795010</v>
      </c>
      <c r="I84" s="355"/>
      <c r="J84" s="355"/>
      <c r="K84" s="355"/>
      <c r="L84" s="356" t="s">
        <v>299</v>
      </c>
      <c r="M84" s="371"/>
      <c r="N84" s="358"/>
      <c r="O84" s="357"/>
      <c r="P84" s="359"/>
      <c r="Q84" s="357"/>
      <c r="R84" s="360"/>
      <c r="S84" s="357"/>
      <c r="T84" s="357"/>
      <c r="U84" s="365">
        <f>SUM(U85:U89)</f>
        <v>4795010</v>
      </c>
    </row>
    <row r="85" spans="1:21" ht="18.75" hidden="1" customHeight="1">
      <c r="A85" s="362"/>
      <c r="B85" s="352"/>
      <c r="C85" s="369"/>
      <c r="D85" s="353"/>
      <c r="E85" s="353"/>
      <c r="F85" s="353">
        <f>E85-D85</f>
        <v>0</v>
      </c>
      <c r="G85" s="354"/>
      <c r="H85" s="355"/>
      <c r="I85" s="355"/>
      <c r="J85" s="355"/>
      <c r="K85" s="355"/>
      <c r="L85" s="372" t="s">
        <v>119</v>
      </c>
      <c r="M85" s="371"/>
      <c r="N85" s="358">
        <f>U9+U49</f>
        <v>51546290</v>
      </c>
      <c r="O85" s="357" t="s">
        <v>265</v>
      </c>
      <c r="P85" s="373">
        <v>4.4999999999999998E-2</v>
      </c>
      <c r="Q85" s="357"/>
      <c r="R85" s="360"/>
      <c r="S85" s="357" t="s">
        <v>260</v>
      </c>
      <c r="T85" s="357"/>
      <c r="U85" s="363">
        <v>1780470</v>
      </c>
    </row>
    <row r="86" spans="1:21" ht="18.75" hidden="1" customHeight="1">
      <c r="A86" s="362"/>
      <c r="B86" s="352"/>
      <c r="C86" s="352"/>
      <c r="D86" s="353"/>
      <c r="E86" s="353"/>
      <c r="F86" s="353">
        <f>E86-D86</f>
        <v>0</v>
      </c>
      <c r="G86" s="354"/>
      <c r="H86" s="355"/>
      <c r="I86" s="355"/>
      <c r="J86" s="355"/>
      <c r="K86" s="355"/>
      <c r="L86" s="372" t="s">
        <v>148</v>
      </c>
      <c r="M86" s="371"/>
      <c r="N86" s="358">
        <f>N85</f>
        <v>51546290</v>
      </c>
      <c r="O86" s="357" t="s">
        <v>265</v>
      </c>
      <c r="P86" s="374">
        <v>3.3550000000000003E-2</v>
      </c>
      <c r="Q86" s="357"/>
      <c r="R86" s="360"/>
      <c r="S86" s="357" t="s">
        <v>260</v>
      </c>
      <c r="T86" s="570"/>
      <c r="U86" s="363">
        <v>1827230</v>
      </c>
    </row>
    <row r="87" spans="1:21" ht="18.75" hidden="1" customHeight="1">
      <c r="A87" s="362"/>
      <c r="B87" s="352"/>
      <c r="C87" s="352"/>
      <c r="D87" s="353"/>
      <c r="E87" s="353"/>
      <c r="F87" s="353"/>
      <c r="G87" s="354"/>
      <c r="H87" s="355"/>
      <c r="I87" s="355"/>
      <c r="J87" s="355"/>
      <c r="K87" s="355"/>
      <c r="L87" s="372" t="s">
        <v>303</v>
      </c>
      <c r="M87" s="371"/>
      <c r="N87" s="358">
        <f>U86</f>
        <v>1827230</v>
      </c>
      <c r="O87" s="357" t="s">
        <v>265</v>
      </c>
      <c r="P87" s="375">
        <v>0.12809999999999999</v>
      </c>
      <c r="Q87" s="357"/>
      <c r="R87" s="360"/>
      <c r="S87" s="357" t="s">
        <v>260</v>
      </c>
      <c r="T87" s="570"/>
      <c r="U87" s="363">
        <v>233930</v>
      </c>
    </row>
    <row r="88" spans="1:21" ht="18.75" hidden="1" customHeight="1">
      <c r="A88" s="362"/>
      <c r="B88" s="352"/>
      <c r="C88" s="352"/>
      <c r="D88" s="353"/>
      <c r="E88" s="353"/>
      <c r="F88" s="353">
        <f>E88-D88</f>
        <v>0</v>
      </c>
      <c r="G88" s="354"/>
      <c r="H88" s="355"/>
      <c r="I88" s="355"/>
      <c r="J88" s="355"/>
      <c r="K88" s="355"/>
      <c r="L88" s="372" t="s">
        <v>106</v>
      </c>
      <c r="M88" s="371"/>
      <c r="N88" s="358">
        <f>N86</f>
        <v>51546290</v>
      </c>
      <c r="O88" s="357" t="s">
        <v>265</v>
      </c>
      <c r="P88" s="375">
        <v>1.0800000000000001E-2</v>
      </c>
      <c r="Q88" s="357"/>
      <c r="R88" s="360"/>
      <c r="S88" s="357" t="s">
        <v>260</v>
      </c>
      <c r="T88" s="570"/>
      <c r="U88" s="363">
        <v>541210</v>
      </c>
    </row>
    <row r="89" spans="1:21" ht="18.75" hidden="1" customHeight="1">
      <c r="A89" s="362"/>
      <c r="B89" s="132"/>
      <c r="C89" s="352"/>
      <c r="D89" s="376"/>
      <c r="E89" s="353"/>
      <c r="F89" s="353">
        <f>E89-D89</f>
        <v>0</v>
      </c>
      <c r="G89" s="354"/>
      <c r="H89" s="377"/>
      <c r="I89" s="377"/>
      <c r="J89" s="377"/>
      <c r="K89" s="377"/>
      <c r="L89" s="372" t="s">
        <v>132</v>
      </c>
      <c r="M89" s="371"/>
      <c r="N89" s="358">
        <f>N88</f>
        <v>51546290</v>
      </c>
      <c r="O89" s="357" t="s">
        <v>265</v>
      </c>
      <c r="P89" s="374">
        <v>7.6E-3</v>
      </c>
      <c r="Q89" s="357"/>
      <c r="R89" s="360"/>
      <c r="S89" s="357" t="s">
        <v>260</v>
      </c>
      <c r="T89" s="570"/>
      <c r="U89" s="363">
        <v>412170</v>
      </c>
    </row>
    <row r="90" spans="1:21" ht="18.75" hidden="1" customHeight="1">
      <c r="A90" s="362"/>
      <c r="B90" s="352"/>
      <c r="C90" s="352" t="s">
        <v>79</v>
      </c>
      <c r="D90" s="376"/>
      <c r="E90" s="347">
        <f>U90</f>
        <v>0</v>
      </c>
      <c r="F90" s="378"/>
      <c r="G90" s="377"/>
      <c r="H90" s="377"/>
      <c r="I90" s="377"/>
      <c r="J90" s="377"/>
      <c r="K90" s="377"/>
      <c r="L90" s="356" t="s">
        <v>121</v>
      </c>
      <c r="M90" s="371"/>
      <c r="N90" s="358"/>
      <c r="O90" s="357"/>
      <c r="P90" s="359"/>
      <c r="Q90" s="357"/>
      <c r="R90" s="360"/>
      <c r="S90" s="357"/>
      <c r="T90" s="357"/>
      <c r="U90" s="571">
        <f>SUM(U91:U93)</f>
        <v>0</v>
      </c>
    </row>
    <row r="91" spans="1:21" ht="18.75" hidden="1" customHeight="1">
      <c r="A91" s="362"/>
      <c r="B91" s="352"/>
      <c r="C91" s="352"/>
      <c r="D91" s="376"/>
      <c r="E91" s="347">
        <f>U91</f>
        <v>0</v>
      </c>
      <c r="F91" s="378"/>
      <c r="G91" s="377"/>
      <c r="H91" s="377"/>
      <c r="I91" s="377"/>
      <c r="J91" s="377"/>
      <c r="K91" s="377"/>
      <c r="L91" s="356" t="s">
        <v>120</v>
      </c>
      <c r="M91" s="371"/>
      <c r="N91" s="358">
        <v>0</v>
      </c>
      <c r="O91" s="357" t="s">
        <v>265</v>
      </c>
      <c r="P91" s="359">
        <v>12</v>
      </c>
      <c r="Q91" s="357"/>
      <c r="R91" s="360"/>
      <c r="S91" s="357" t="s">
        <v>260</v>
      </c>
      <c r="T91" s="357"/>
      <c r="U91" s="363">
        <f>N91*P91</f>
        <v>0</v>
      </c>
    </row>
    <row r="92" spans="1:21" ht="18.75" hidden="1" customHeight="1">
      <c r="A92" s="362"/>
      <c r="B92" s="352"/>
      <c r="C92" s="352"/>
      <c r="D92" s="376"/>
      <c r="E92" s="347">
        <f>U92</f>
        <v>0</v>
      </c>
      <c r="F92" s="378"/>
      <c r="G92" s="377"/>
      <c r="H92" s="377"/>
      <c r="I92" s="377"/>
      <c r="J92" s="377"/>
      <c r="K92" s="377"/>
      <c r="L92" s="356" t="s">
        <v>107</v>
      </c>
      <c r="M92" s="371"/>
      <c r="N92" s="358">
        <v>0</v>
      </c>
      <c r="O92" s="357" t="s">
        <v>265</v>
      </c>
      <c r="P92" s="379">
        <v>1</v>
      </c>
      <c r="Q92" s="357" t="s">
        <v>265</v>
      </c>
      <c r="R92" s="360">
        <v>16</v>
      </c>
      <c r="S92" s="357" t="s">
        <v>260</v>
      </c>
      <c r="T92" s="357"/>
      <c r="U92" s="363">
        <f>N92*P92*R92</f>
        <v>0</v>
      </c>
    </row>
    <row r="93" spans="1:21" ht="18.75" hidden="1" customHeight="1">
      <c r="A93" s="362"/>
      <c r="B93" s="352"/>
      <c r="C93" s="352" t="s">
        <v>104</v>
      </c>
      <c r="D93" s="376"/>
      <c r="E93" s="347">
        <f>U93</f>
        <v>0</v>
      </c>
      <c r="F93" s="378"/>
      <c r="G93" s="377"/>
      <c r="H93" s="377"/>
      <c r="I93" s="377"/>
      <c r="J93" s="377"/>
      <c r="K93" s="377"/>
      <c r="L93" s="356" t="s">
        <v>116</v>
      </c>
      <c r="M93" s="371"/>
      <c r="N93" s="358">
        <v>0</v>
      </c>
      <c r="O93" s="357" t="s">
        <v>265</v>
      </c>
      <c r="P93" s="379">
        <v>1</v>
      </c>
      <c r="Q93" s="357" t="s">
        <v>265</v>
      </c>
      <c r="R93" s="360">
        <v>10</v>
      </c>
      <c r="S93" s="357" t="s">
        <v>260</v>
      </c>
      <c r="T93" s="357"/>
      <c r="U93" s="363">
        <f>N93*P93*R93</f>
        <v>0</v>
      </c>
    </row>
    <row r="94" spans="1:21" ht="18.75" customHeight="1">
      <c r="A94" s="362"/>
      <c r="B94" s="346" t="s">
        <v>87</v>
      </c>
      <c r="C94" s="346" t="s">
        <v>398</v>
      </c>
      <c r="D94" s="347">
        <f>D102</f>
        <v>360000</v>
      </c>
      <c r="E94" s="619">
        <f>E102</f>
        <v>34400</v>
      </c>
      <c r="F94" s="620">
        <f>E94-D94</f>
        <v>-325600</v>
      </c>
      <c r="G94" s="621"/>
      <c r="H94" s="622"/>
      <c r="I94" s="622"/>
      <c r="J94" s="623">
        <v>34400</v>
      </c>
      <c r="K94" s="622"/>
      <c r="L94" s="624"/>
      <c r="M94" s="625"/>
      <c r="N94" s="625"/>
      <c r="O94" s="625"/>
      <c r="P94" s="625"/>
      <c r="Q94" s="625"/>
      <c r="R94" s="625"/>
      <c r="S94" s="625"/>
      <c r="T94" s="625"/>
      <c r="U94" s="626">
        <v>34400</v>
      </c>
    </row>
    <row r="95" spans="1:21" ht="18.75" hidden="1" customHeight="1">
      <c r="A95" s="362"/>
      <c r="B95" s="352"/>
      <c r="C95" s="352" t="s">
        <v>79</v>
      </c>
      <c r="D95" s="353"/>
      <c r="E95" s="353">
        <f t="shared" ref="E95:E101" si="5">U95</f>
        <v>0</v>
      </c>
      <c r="F95" s="353">
        <f>E95-D95</f>
        <v>0</v>
      </c>
      <c r="G95" s="354"/>
      <c r="H95" s="355"/>
      <c r="I95" s="355"/>
      <c r="J95" s="355"/>
      <c r="K95" s="355"/>
      <c r="L95" s="356" t="s">
        <v>112</v>
      </c>
      <c r="M95" s="371"/>
      <c r="N95" s="358"/>
      <c r="O95" s="357"/>
      <c r="P95" s="359"/>
      <c r="Q95" s="357"/>
      <c r="R95" s="360"/>
      <c r="S95" s="357"/>
      <c r="T95" s="357"/>
      <c r="U95" s="365"/>
    </row>
    <row r="96" spans="1:21" ht="18.75" hidden="1" customHeight="1">
      <c r="A96" s="362"/>
      <c r="B96" s="352"/>
      <c r="C96" s="352"/>
      <c r="D96" s="353"/>
      <c r="E96" s="347">
        <f t="shared" si="5"/>
        <v>0</v>
      </c>
      <c r="F96" s="353"/>
      <c r="G96" s="354"/>
      <c r="H96" s="355"/>
      <c r="I96" s="355"/>
      <c r="J96" s="355"/>
      <c r="K96" s="355"/>
      <c r="L96" s="372" t="s">
        <v>117</v>
      </c>
      <c r="M96" s="371"/>
      <c r="N96" s="358">
        <v>0</v>
      </c>
      <c r="O96" s="357" t="s">
        <v>265</v>
      </c>
      <c r="P96" s="359">
        <v>12</v>
      </c>
      <c r="Q96" s="357"/>
      <c r="R96" s="360"/>
      <c r="S96" s="357" t="s">
        <v>260</v>
      </c>
      <c r="T96" s="357"/>
      <c r="U96" s="363"/>
    </row>
    <row r="97" spans="1:21" ht="18.75" hidden="1" customHeight="1">
      <c r="A97" s="362"/>
      <c r="B97" s="352"/>
      <c r="C97" s="352"/>
      <c r="D97" s="353"/>
      <c r="E97" s="347">
        <f t="shared" si="5"/>
        <v>0</v>
      </c>
      <c r="F97" s="353"/>
      <c r="G97" s="354"/>
      <c r="H97" s="355"/>
      <c r="I97" s="355"/>
      <c r="J97" s="355"/>
      <c r="K97" s="355"/>
      <c r="L97" s="372" t="s">
        <v>310</v>
      </c>
      <c r="M97" s="371"/>
      <c r="N97" s="358">
        <v>0</v>
      </c>
      <c r="O97" s="357" t="s">
        <v>265</v>
      </c>
      <c r="P97" s="359">
        <v>2</v>
      </c>
      <c r="Q97" s="357" t="s">
        <v>265</v>
      </c>
      <c r="R97" s="360">
        <v>10</v>
      </c>
      <c r="S97" s="357" t="s">
        <v>260</v>
      </c>
      <c r="T97" s="357"/>
      <c r="U97" s="363"/>
    </row>
    <row r="98" spans="1:21" ht="18.75" hidden="1" customHeight="1">
      <c r="A98" s="362"/>
      <c r="B98" s="132"/>
      <c r="C98" s="352" t="s">
        <v>104</v>
      </c>
      <c r="D98" s="353">
        <v>0</v>
      </c>
      <c r="E98" s="353">
        <f t="shared" si="5"/>
        <v>0</v>
      </c>
      <c r="F98" s="353">
        <f>E98-D98</f>
        <v>0</v>
      </c>
      <c r="G98" s="354"/>
      <c r="H98" s="355"/>
      <c r="I98" s="355"/>
      <c r="J98" s="355"/>
      <c r="K98" s="355"/>
      <c r="L98" s="356" t="s">
        <v>164</v>
      </c>
      <c r="M98" s="371"/>
      <c r="N98" s="358"/>
      <c r="O98" s="357"/>
      <c r="P98" s="359"/>
      <c r="Q98" s="357"/>
      <c r="R98" s="360"/>
      <c r="S98" s="357"/>
      <c r="T98" s="357"/>
      <c r="U98" s="365">
        <v>0</v>
      </c>
    </row>
    <row r="99" spans="1:21" ht="18.75" hidden="1" customHeight="1">
      <c r="A99" s="362"/>
      <c r="B99" s="352"/>
      <c r="C99" s="352"/>
      <c r="D99" s="353">
        <v>0</v>
      </c>
      <c r="E99" s="347">
        <f t="shared" si="5"/>
        <v>0</v>
      </c>
      <c r="F99" s="353"/>
      <c r="G99" s="354"/>
      <c r="H99" s="355"/>
      <c r="I99" s="355"/>
      <c r="J99" s="355"/>
      <c r="K99" s="355"/>
      <c r="L99" s="356"/>
      <c r="M99" s="371"/>
      <c r="N99" s="358"/>
      <c r="O99" s="357"/>
      <c r="P99" s="359"/>
      <c r="Q99" s="357"/>
      <c r="R99" s="360"/>
      <c r="S99" s="357"/>
      <c r="T99" s="357"/>
      <c r="U99" s="365"/>
    </row>
    <row r="100" spans="1:21" ht="18.75" hidden="1" customHeight="1">
      <c r="A100" s="362"/>
      <c r="B100" s="132"/>
      <c r="C100" s="565" t="s">
        <v>79</v>
      </c>
      <c r="D100" s="353"/>
      <c r="E100" s="353">
        <f t="shared" si="5"/>
        <v>0</v>
      </c>
      <c r="F100" s="353">
        <f>E100-D100</f>
        <v>0</v>
      </c>
      <c r="G100" s="354"/>
      <c r="H100" s="355"/>
      <c r="I100" s="355"/>
      <c r="J100" s="355"/>
      <c r="K100" s="355"/>
      <c r="L100" s="356" t="s">
        <v>105</v>
      </c>
      <c r="M100" s="371"/>
      <c r="N100" s="358"/>
      <c r="O100" s="357"/>
      <c r="P100" s="359"/>
      <c r="Q100" s="357"/>
      <c r="R100" s="360"/>
      <c r="S100" s="357"/>
      <c r="T100" s="357"/>
      <c r="U100" s="365"/>
    </row>
    <row r="101" spans="1:21" ht="18.75" hidden="1" customHeight="1">
      <c r="A101" s="362"/>
      <c r="B101" s="352"/>
      <c r="C101" s="565" t="s">
        <v>104</v>
      </c>
      <c r="D101" s="353"/>
      <c r="E101" s="347">
        <f t="shared" si="5"/>
        <v>0</v>
      </c>
      <c r="F101" s="560">
        <f t="shared" ref="F101:F102" si="6">E101-D101</f>
        <v>0</v>
      </c>
      <c r="G101" s="566">
        <v>0</v>
      </c>
      <c r="H101" s="567">
        <v>0</v>
      </c>
      <c r="I101" s="567">
        <v>0</v>
      </c>
      <c r="J101" s="567">
        <v>0</v>
      </c>
      <c r="K101" s="355"/>
      <c r="L101" s="372" t="s">
        <v>161</v>
      </c>
      <c r="M101" s="371"/>
      <c r="N101" s="358">
        <v>0</v>
      </c>
      <c r="O101" s="357" t="s">
        <v>265</v>
      </c>
      <c r="P101" s="379">
        <v>4</v>
      </c>
      <c r="Q101" s="357" t="s">
        <v>265</v>
      </c>
      <c r="R101" s="360">
        <v>5</v>
      </c>
      <c r="S101" s="357" t="s">
        <v>260</v>
      </c>
      <c r="T101" s="357"/>
      <c r="U101" s="363"/>
    </row>
    <row r="102" spans="1:21" ht="18.75" customHeight="1">
      <c r="A102" s="362"/>
      <c r="B102" s="352"/>
      <c r="C102" s="565" t="s">
        <v>269</v>
      </c>
      <c r="D102" s="560">
        <v>360000</v>
      </c>
      <c r="E102" s="560">
        <v>34400</v>
      </c>
      <c r="F102" s="560">
        <f t="shared" si="6"/>
        <v>-325600</v>
      </c>
      <c r="G102" s="566">
        <v>0</v>
      </c>
      <c r="H102" s="567">
        <v>0</v>
      </c>
      <c r="I102" s="567">
        <v>0</v>
      </c>
      <c r="J102" s="567">
        <v>34400</v>
      </c>
      <c r="K102" s="355"/>
      <c r="L102" s="372" t="s">
        <v>141</v>
      </c>
      <c r="M102" s="371"/>
      <c r="N102" s="358">
        <v>0</v>
      </c>
      <c r="O102" s="357" t="s">
        <v>265</v>
      </c>
      <c r="P102" s="379">
        <v>4</v>
      </c>
      <c r="Q102" s="357"/>
      <c r="R102" s="360"/>
      <c r="S102" s="357" t="s">
        <v>260</v>
      </c>
      <c r="T102" s="357"/>
      <c r="U102" s="363"/>
    </row>
    <row r="103" spans="1:21" ht="18.75" customHeight="1">
      <c r="A103" s="362"/>
      <c r="B103" s="346" t="s">
        <v>268</v>
      </c>
      <c r="C103" s="346" t="s">
        <v>398</v>
      </c>
      <c r="D103" s="347">
        <f>SUM(D106:D137)</f>
        <v>14235100</v>
      </c>
      <c r="E103" s="347">
        <f>U103</f>
        <v>4151560</v>
      </c>
      <c r="F103" s="348">
        <f>E103-D103</f>
        <v>-10083540</v>
      </c>
      <c r="G103" s="348">
        <f>F103/D103*100</f>
        <v>-70.83575106602693</v>
      </c>
      <c r="H103" s="349">
        <f>H106+H124+H137</f>
        <v>2810000</v>
      </c>
      <c r="I103" s="349"/>
      <c r="J103" s="349">
        <f>J106+J124+J137</f>
        <v>1341560</v>
      </c>
      <c r="K103" s="349"/>
      <c r="L103" s="350"/>
      <c r="M103" s="351"/>
      <c r="N103" s="351"/>
      <c r="O103" s="351"/>
      <c r="P103" s="351"/>
      <c r="Q103" s="351"/>
      <c r="R103" s="351"/>
      <c r="S103" s="351"/>
      <c r="T103" s="351"/>
      <c r="U103" s="514">
        <f>SUM(U106,U124,U137)</f>
        <v>4151560</v>
      </c>
    </row>
    <row r="104" spans="1:21" ht="18.75" hidden="1" customHeight="1">
      <c r="A104" s="362"/>
      <c r="B104" s="352"/>
      <c r="C104" s="352" t="s">
        <v>258</v>
      </c>
      <c r="D104" s="353"/>
      <c r="E104" s="353">
        <f>U104</f>
        <v>0</v>
      </c>
      <c r="F104" s="353">
        <f>E104-D104</f>
        <v>0</v>
      </c>
      <c r="G104" s="354"/>
      <c r="H104" s="355"/>
      <c r="I104" s="355"/>
      <c r="J104" s="355"/>
      <c r="K104" s="355"/>
      <c r="L104" s="356" t="s">
        <v>271</v>
      </c>
      <c r="M104" s="357"/>
      <c r="N104" s="358"/>
      <c r="O104" s="357"/>
      <c r="P104" s="359"/>
      <c r="Q104" s="357"/>
      <c r="R104" s="360"/>
      <c r="S104" s="357"/>
      <c r="T104" s="357"/>
      <c r="U104" s="365">
        <v>0</v>
      </c>
    </row>
    <row r="105" spans="1:21" ht="18.75" hidden="1" customHeight="1">
      <c r="A105" s="362"/>
      <c r="B105" s="352"/>
      <c r="C105" s="352"/>
      <c r="D105" s="353"/>
      <c r="E105" s="353">
        <f>U105</f>
        <v>0</v>
      </c>
      <c r="F105" s="353">
        <f>E105-D105</f>
        <v>0</v>
      </c>
      <c r="G105" s="354"/>
      <c r="H105" s="355"/>
      <c r="I105" s="355"/>
      <c r="J105" s="355"/>
      <c r="K105" s="355"/>
      <c r="L105" s="372" t="s">
        <v>137</v>
      </c>
      <c r="M105" s="357"/>
      <c r="N105" s="358">
        <v>0</v>
      </c>
      <c r="O105" s="357" t="s">
        <v>265</v>
      </c>
      <c r="P105" s="379">
        <v>10</v>
      </c>
      <c r="Q105" s="357" t="s">
        <v>265</v>
      </c>
      <c r="R105" s="360">
        <v>1</v>
      </c>
      <c r="S105" s="357" t="s">
        <v>260</v>
      </c>
      <c r="T105" s="357"/>
      <c r="U105" s="363"/>
    </row>
    <row r="106" spans="1:21" ht="18.75" customHeight="1">
      <c r="A106" s="362"/>
      <c r="B106" s="352"/>
      <c r="C106" s="352" t="s">
        <v>99</v>
      </c>
      <c r="D106" s="560">
        <v>2210000</v>
      </c>
      <c r="E106" s="353">
        <f>U106</f>
        <v>2082820</v>
      </c>
      <c r="F106" s="353">
        <f>E106-D106</f>
        <v>-127180</v>
      </c>
      <c r="G106" s="354">
        <f>F106/D106*100</f>
        <v>-5.7547511312217194</v>
      </c>
      <c r="H106" s="355">
        <v>1310000</v>
      </c>
      <c r="I106" s="355"/>
      <c r="J106" s="355">
        <v>772820</v>
      </c>
      <c r="K106" s="355"/>
      <c r="L106" s="356" t="s">
        <v>307</v>
      </c>
      <c r="M106" s="357"/>
      <c r="N106" s="358"/>
      <c r="O106" s="357"/>
      <c r="P106" s="359"/>
      <c r="Q106" s="357"/>
      <c r="R106" s="360"/>
      <c r="S106" s="357"/>
      <c r="T106" s="357"/>
      <c r="U106" s="365">
        <f>SUM(U107:U123)</f>
        <v>2082820</v>
      </c>
    </row>
    <row r="107" spans="1:21" ht="18.75" customHeight="1">
      <c r="A107" s="362"/>
      <c r="B107" s="352"/>
      <c r="C107" s="352"/>
      <c r="D107" s="353"/>
      <c r="E107" s="353"/>
      <c r="F107" s="353"/>
      <c r="G107" s="354"/>
      <c r="H107" s="355"/>
      <c r="I107" s="355"/>
      <c r="J107" s="355"/>
      <c r="K107" s="355"/>
      <c r="L107" s="372" t="s">
        <v>139</v>
      </c>
      <c r="M107" s="357"/>
      <c r="N107" s="358">
        <v>54910</v>
      </c>
      <c r="O107" s="357" t="s">
        <v>265</v>
      </c>
      <c r="P107" s="379">
        <v>2</v>
      </c>
      <c r="Q107" s="357"/>
      <c r="R107" s="360"/>
      <c r="S107" s="357" t="s">
        <v>260</v>
      </c>
      <c r="T107" s="357"/>
      <c r="U107" s="363">
        <f>N107*P107</f>
        <v>109820</v>
      </c>
    </row>
    <row r="108" spans="1:21" ht="18.75" customHeight="1">
      <c r="A108" s="362"/>
      <c r="B108" s="352"/>
      <c r="C108" s="352"/>
      <c r="D108" s="353"/>
      <c r="E108" s="573"/>
      <c r="F108" s="573"/>
      <c r="G108" s="574"/>
      <c r="H108" s="355"/>
      <c r="I108" s="355"/>
      <c r="J108" s="355"/>
      <c r="K108" s="355"/>
      <c r="L108" s="372" t="s">
        <v>242</v>
      </c>
      <c r="M108" s="357"/>
      <c r="N108" s="358">
        <v>500</v>
      </c>
      <c r="O108" s="357" t="s">
        <v>265</v>
      </c>
      <c r="P108" s="379">
        <v>2</v>
      </c>
      <c r="Q108" s="357"/>
      <c r="R108" s="360"/>
      <c r="S108" s="357" t="s">
        <v>260</v>
      </c>
      <c r="T108" s="357"/>
      <c r="U108" s="363">
        <f>N108*P108</f>
        <v>1000</v>
      </c>
    </row>
    <row r="109" spans="1:21" ht="18.75" hidden="1" customHeight="1">
      <c r="A109" s="362"/>
      <c r="B109" s="352"/>
      <c r="C109" s="352"/>
      <c r="D109" s="353"/>
      <c r="E109" s="575"/>
      <c r="F109" s="573"/>
      <c r="G109" s="574"/>
      <c r="H109" s="355"/>
      <c r="I109" s="355"/>
      <c r="J109" s="355"/>
      <c r="K109" s="355"/>
      <c r="L109" s="372" t="s">
        <v>109</v>
      </c>
      <c r="M109" s="357"/>
      <c r="N109" s="358">
        <f>U109/P109</f>
        <v>0</v>
      </c>
      <c r="O109" s="357" t="s">
        <v>265</v>
      </c>
      <c r="P109" s="379">
        <v>2</v>
      </c>
      <c r="Q109" s="357"/>
      <c r="R109" s="360"/>
      <c r="S109" s="357" t="s">
        <v>260</v>
      </c>
      <c r="T109" s="357"/>
      <c r="U109" s="363"/>
    </row>
    <row r="110" spans="1:21" ht="18.75" hidden="1" customHeight="1">
      <c r="A110" s="362"/>
      <c r="B110" s="352"/>
      <c r="C110" s="352"/>
      <c r="D110" s="353"/>
      <c r="E110" s="575"/>
      <c r="F110" s="573"/>
      <c r="G110" s="574"/>
      <c r="H110" s="355"/>
      <c r="I110" s="355"/>
      <c r="J110" s="355"/>
      <c r="K110" s="355"/>
      <c r="L110" s="372" t="s">
        <v>123</v>
      </c>
      <c r="M110" s="357"/>
      <c r="N110" s="358">
        <f>U110/P110</f>
        <v>0</v>
      </c>
      <c r="O110" s="357" t="s">
        <v>265</v>
      </c>
      <c r="P110" s="379">
        <v>4</v>
      </c>
      <c r="Q110" s="357"/>
      <c r="R110" s="360"/>
      <c r="S110" s="357" t="s">
        <v>260</v>
      </c>
      <c r="T110" s="357"/>
      <c r="U110" s="363"/>
    </row>
    <row r="111" spans="1:21" ht="18.75" hidden="1" customHeight="1">
      <c r="A111" s="362"/>
      <c r="B111" s="352"/>
      <c r="C111" s="352"/>
      <c r="D111" s="353"/>
      <c r="E111" s="575"/>
      <c r="F111" s="573"/>
      <c r="G111" s="574"/>
      <c r="H111" s="355"/>
      <c r="I111" s="355"/>
      <c r="J111" s="355"/>
      <c r="K111" s="355"/>
      <c r="L111" s="372" t="s">
        <v>134</v>
      </c>
      <c r="M111" s="357"/>
      <c r="N111" s="358">
        <f>U111/P111</f>
        <v>0</v>
      </c>
      <c r="O111" s="357" t="s">
        <v>265</v>
      </c>
      <c r="P111" s="379">
        <v>12</v>
      </c>
      <c r="Q111" s="357"/>
      <c r="R111" s="360"/>
      <c r="S111" s="357" t="s">
        <v>260</v>
      </c>
      <c r="T111" s="357"/>
      <c r="U111" s="363"/>
    </row>
    <row r="112" spans="1:21" ht="18.75" customHeight="1">
      <c r="A112" s="362"/>
      <c r="B112" s="352"/>
      <c r="C112" s="352"/>
      <c r="D112" s="353"/>
      <c r="E112" s="575"/>
      <c r="F112" s="573"/>
      <c r="G112" s="574"/>
      <c r="H112" s="355"/>
      <c r="I112" s="355"/>
      <c r="J112" s="355"/>
      <c r="K112" s="355"/>
      <c r="L112" s="694" t="s">
        <v>229</v>
      </c>
      <c r="M112" s="357"/>
      <c r="N112" s="358">
        <v>22800</v>
      </c>
      <c r="O112" s="357" t="s">
        <v>265</v>
      </c>
      <c r="P112" s="359">
        <v>2</v>
      </c>
      <c r="Q112" s="357"/>
      <c r="R112" s="380"/>
      <c r="S112" s="357" t="s">
        <v>260</v>
      </c>
      <c r="T112" s="357"/>
      <c r="U112" s="363">
        <f t="shared" ref="U112:U123" si="7">N112*P112</f>
        <v>45600</v>
      </c>
    </row>
    <row r="113" spans="1:21" ht="18.75" customHeight="1">
      <c r="A113" s="362"/>
      <c r="B113" s="352"/>
      <c r="C113" s="352"/>
      <c r="D113" s="353"/>
      <c r="E113" s="575"/>
      <c r="F113" s="573"/>
      <c r="G113" s="574"/>
      <c r="H113" s="355"/>
      <c r="I113" s="355"/>
      <c r="J113" s="355"/>
      <c r="K113" s="355"/>
      <c r="L113" s="701"/>
      <c r="M113" s="357"/>
      <c r="N113" s="358">
        <v>23800</v>
      </c>
      <c r="O113" s="357" t="s">
        <v>265</v>
      </c>
      <c r="P113" s="359">
        <v>8</v>
      </c>
      <c r="Q113" s="357"/>
      <c r="R113" s="380"/>
      <c r="S113" s="357" t="s">
        <v>260</v>
      </c>
      <c r="T113" s="357"/>
      <c r="U113" s="363">
        <f t="shared" si="7"/>
        <v>190400</v>
      </c>
    </row>
    <row r="114" spans="1:21" ht="18.75" customHeight="1">
      <c r="A114" s="362"/>
      <c r="B114" s="352"/>
      <c r="C114" s="352"/>
      <c r="D114" s="353"/>
      <c r="E114" s="573"/>
      <c r="F114" s="573"/>
      <c r="G114" s="574"/>
      <c r="H114" s="355"/>
      <c r="I114" s="355"/>
      <c r="J114" s="355"/>
      <c r="K114" s="355"/>
      <c r="L114" s="695"/>
      <c r="M114" s="357"/>
      <c r="N114" s="358">
        <v>149640</v>
      </c>
      <c r="O114" s="357" t="s">
        <v>265</v>
      </c>
      <c r="P114" s="359">
        <v>2</v>
      </c>
      <c r="Q114" s="357"/>
      <c r="R114" s="380"/>
      <c r="S114" s="357" t="s">
        <v>260</v>
      </c>
      <c r="T114" s="357"/>
      <c r="U114" s="363">
        <f t="shared" si="7"/>
        <v>299280</v>
      </c>
    </row>
    <row r="115" spans="1:21" ht="18.75" customHeight="1">
      <c r="A115" s="362"/>
      <c r="B115" s="352"/>
      <c r="C115" s="352"/>
      <c r="D115" s="353"/>
      <c r="E115" s="573"/>
      <c r="F115" s="573"/>
      <c r="G115" s="574"/>
      <c r="H115" s="355"/>
      <c r="I115" s="355"/>
      <c r="J115" s="355"/>
      <c r="K115" s="355"/>
      <c r="L115" s="694" t="s">
        <v>237</v>
      </c>
      <c r="M115" s="357"/>
      <c r="N115" s="358">
        <v>159500</v>
      </c>
      <c r="O115" s="357" t="s">
        <v>265</v>
      </c>
      <c r="P115" s="379">
        <v>1</v>
      </c>
      <c r="Q115" s="357"/>
      <c r="R115" s="360"/>
      <c r="S115" s="357" t="s">
        <v>260</v>
      </c>
      <c r="T115" s="357"/>
      <c r="U115" s="363">
        <f t="shared" si="7"/>
        <v>159500</v>
      </c>
    </row>
    <row r="116" spans="1:21" ht="18.75" customHeight="1">
      <c r="A116" s="381"/>
      <c r="B116" s="352"/>
      <c r="C116" s="352"/>
      <c r="D116" s="353"/>
      <c r="E116" s="573"/>
      <c r="F116" s="573"/>
      <c r="G116" s="574"/>
      <c r="H116" s="355"/>
      <c r="I116" s="355"/>
      <c r="J116" s="355"/>
      <c r="K116" s="355"/>
      <c r="L116" s="695"/>
      <c r="M116" s="357"/>
      <c r="N116" s="358">
        <v>38500</v>
      </c>
      <c r="O116" s="357" t="s">
        <v>265</v>
      </c>
      <c r="P116" s="359">
        <v>12</v>
      </c>
      <c r="Q116" s="357"/>
      <c r="R116" s="360"/>
      <c r="S116" s="357" t="s">
        <v>260</v>
      </c>
      <c r="T116" s="357"/>
      <c r="U116" s="363">
        <f t="shared" si="7"/>
        <v>462000</v>
      </c>
    </row>
    <row r="117" spans="1:21" ht="18.75" customHeight="1">
      <c r="A117" s="362"/>
      <c r="B117" s="352"/>
      <c r="C117" s="352"/>
      <c r="D117" s="353"/>
      <c r="E117" s="353"/>
      <c r="F117" s="353"/>
      <c r="G117" s="354"/>
      <c r="H117" s="355"/>
      <c r="I117" s="355"/>
      <c r="J117" s="355"/>
      <c r="K117" s="355"/>
      <c r="L117" s="694" t="s">
        <v>230</v>
      </c>
      <c r="M117" s="357"/>
      <c r="N117" s="358">
        <v>30400</v>
      </c>
      <c r="O117" s="357" t="s">
        <v>265</v>
      </c>
      <c r="P117" s="359">
        <v>2</v>
      </c>
      <c r="Q117" s="357"/>
      <c r="R117" s="360"/>
      <c r="S117" s="357" t="s">
        <v>260</v>
      </c>
      <c r="T117" s="357"/>
      <c r="U117" s="363">
        <f t="shared" si="7"/>
        <v>60800</v>
      </c>
    </row>
    <row r="118" spans="1:21" ht="18.75" customHeight="1">
      <c r="A118" s="362"/>
      <c r="B118" s="352"/>
      <c r="C118" s="352"/>
      <c r="D118" s="353"/>
      <c r="E118" s="353"/>
      <c r="F118" s="353"/>
      <c r="G118" s="354"/>
      <c r="H118" s="355"/>
      <c r="I118" s="355"/>
      <c r="J118" s="355"/>
      <c r="K118" s="355"/>
      <c r="L118" s="695"/>
      <c r="M118" s="357"/>
      <c r="N118" s="358">
        <v>32400</v>
      </c>
      <c r="O118" s="357" t="s">
        <v>265</v>
      </c>
      <c r="P118" s="359">
        <v>10</v>
      </c>
      <c r="Q118" s="357"/>
      <c r="R118" s="360"/>
      <c r="S118" s="357" t="s">
        <v>260</v>
      </c>
      <c r="T118" s="357"/>
      <c r="U118" s="363">
        <f t="shared" si="7"/>
        <v>324000</v>
      </c>
    </row>
    <row r="119" spans="1:21" ht="18.75" customHeight="1">
      <c r="A119" s="362"/>
      <c r="B119" s="352"/>
      <c r="C119" s="352"/>
      <c r="D119" s="353"/>
      <c r="E119" s="353"/>
      <c r="F119" s="353"/>
      <c r="G119" s="354"/>
      <c r="H119" s="355"/>
      <c r="I119" s="355"/>
      <c r="J119" s="355"/>
      <c r="K119" s="355"/>
      <c r="L119" s="572" t="s">
        <v>233</v>
      </c>
      <c r="M119" s="357"/>
      <c r="N119" s="358">
        <v>25000</v>
      </c>
      <c r="O119" s="357" t="s">
        <v>265</v>
      </c>
      <c r="P119" s="379">
        <v>1</v>
      </c>
      <c r="Q119" s="357"/>
      <c r="R119" s="360"/>
      <c r="S119" s="357" t="s">
        <v>260</v>
      </c>
      <c r="T119" s="357"/>
      <c r="U119" s="363">
        <f t="shared" si="7"/>
        <v>25000</v>
      </c>
    </row>
    <row r="120" spans="1:21" ht="18.75" customHeight="1">
      <c r="A120" s="362"/>
      <c r="B120" s="352"/>
      <c r="C120" s="352"/>
      <c r="D120" s="353"/>
      <c r="E120" s="353"/>
      <c r="F120" s="353"/>
      <c r="G120" s="354"/>
      <c r="H120" s="355"/>
      <c r="I120" s="355"/>
      <c r="J120" s="355"/>
      <c r="K120" s="355"/>
      <c r="L120" s="572" t="s">
        <v>231</v>
      </c>
      <c r="M120" s="357"/>
      <c r="N120" s="358">
        <v>350000</v>
      </c>
      <c r="O120" s="357" t="s">
        <v>265</v>
      </c>
      <c r="P120" s="379">
        <v>1</v>
      </c>
      <c r="Q120" s="357"/>
      <c r="R120" s="360"/>
      <c r="S120" s="357" t="s">
        <v>260</v>
      </c>
      <c r="T120" s="357"/>
      <c r="U120" s="363">
        <f t="shared" si="7"/>
        <v>350000</v>
      </c>
    </row>
    <row r="121" spans="1:21" ht="18.75" customHeight="1">
      <c r="A121" s="362"/>
      <c r="B121" s="352"/>
      <c r="C121" s="352"/>
      <c r="D121" s="353"/>
      <c r="E121" s="353"/>
      <c r="F121" s="353"/>
      <c r="G121" s="354"/>
      <c r="H121" s="355"/>
      <c r="I121" s="355"/>
      <c r="J121" s="355"/>
      <c r="K121" s="355"/>
      <c r="L121" s="572" t="s">
        <v>228</v>
      </c>
      <c r="M121" s="357"/>
      <c r="N121" s="358">
        <v>2620</v>
      </c>
      <c r="O121" s="357" t="s">
        <v>265</v>
      </c>
      <c r="P121" s="379">
        <v>1</v>
      </c>
      <c r="Q121" s="357"/>
      <c r="R121" s="360"/>
      <c r="S121" s="357" t="s">
        <v>260</v>
      </c>
      <c r="T121" s="357"/>
      <c r="U121" s="363">
        <f t="shared" si="7"/>
        <v>2620</v>
      </c>
    </row>
    <row r="122" spans="1:21" ht="18.75" customHeight="1">
      <c r="A122" s="362"/>
      <c r="B122" s="352"/>
      <c r="C122" s="352"/>
      <c r="D122" s="353"/>
      <c r="E122" s="353"/>
      <c r="F122" s="353"/>
      <c r="G122" s="354"/>
      <c r="H122" s="355"/>
      <c r="I122" s="355"/>
      <c r="J122" s="355"/>
      <c r="K122" s="355"/>
      <c r="L122" s="572" t="s">
        <v>338</v>
      </c>
      <c r="M122" s="357"/>
      <c r="N122" s="358">
        <v>48400</v>
      </c>
      <c r="O122" s="357" t="s">
        <v>265</v>
      </c>
      <c r="P122" s="379">
        <v>1</v>
      </c>
      <c r="Q122" s="357"/>
      <c r="R122" s="360"/>
      <c r="S122" s="357" t="s">
        <v>260</v>
      </c>
      <c r="T122" s="357"/>
      <c r="U122" s="363">
        <f t="shared" si="7"/>
        <v>48400</v>
      </c>
    </row>
    <row r="123" spans="1:21" ht="18.75" customHeight="1">
      <c r="A123" s="362"/>
      <c r="B123" s="352"/>
      <c r="C123" s="352"/>
      <c r="D123" s="353"/>
      <c r="E123" s="353"/>
      <c r="F123" s="353"/>
      <c r="G123" s="354"/>
      <c r="H123" s="355"/>
      <c r="I123" s="355"/>
      <c r="J123" s="355"/>
      <c r="K123" s="355"/>
      <c r="L123" s="572" t="s">
        <v>336</v>
      </c>
      <c r="M123" s="357"/>
      <c r="N123" s="358">
        <v>4400</v>
      </c>
      <c r="O123" s="357" t="s">
        <v>265</v>
      </c>
      <c r="P123" s="379">
        <v>1</v>
      </c>
      <c r="Q123" s="357"/>
      <c r="R123" s="360"/>
      <c r="S123" s="357" t="s">
        <v>260</v>
      </c>
      <c r="T123" s="357"/>
      <c r="U123" s="363">
        <f t="shared" si="7"/>
        <v>4400</v>
      </c>
    </row>
    <row r="124" spans="1:21" ht="18.75" customHeight="1">
      <c r="A124" s="362"/>
      <c r="B124" s="352"/>
      <c r="C124" s="369" t="s">
        <v>82</v>
      </c>
      <c r="D124" s="560">
        <v>8200000</v>
      </c>
      <c r="E124" s="353">
        <f>U124</f>
        <v>1828740</v>
      </c>
      <c r="F124" s="353">
        <f>E124-D124</f>
        <v>-6371260</v>
      </c>
      <c r="G124" s="354">
        <f>F124/D124*100</f>
        <v>-77.698292682926834</v>
      </c>
      <c r="H124" s="355">
        <v>1500000</v>
      </c>
      <c r="I124" s="355"/>
      <c r="J124" s="355">
        <v>328740</v>
      </c>
      <c r="K124" s="355"/>
      <c r="L124" s="356" t="s">
        <v>110</v>
      </c>
      <c r="M124" s="357"/>
      <c r="N124" s="358"/>
      <c r="O124" s="357"/>
      <c r="P124" s="359"/>
      <c r="Q124" s="357"/>
      <c r="R124" s="360"/>
      <c r="S124" s="357"/>
      <c r="T124" s="357"/>
      <c r="U124" s="365">
        <f>U125+U126</f>
        <v>1828740</v>
      </c>
    </row>
    <row r="125" spans="1:21" ht="18.75" customHeight="1">
      <c r="A125" s="362"/>
      <c r="B125" s="352"/>
      <c r="C125" s="369"/>
      <c r="D125" s="560"/>
      <c r="E125" s="353"/>
      <c r="F125" s="353"/>
      <c r="G125" s="354"/>
      <c r="H125" s="355"/>
      <c r="I125" s="355"/>
      <c r="J125" s="355"/>
      <c r="K125" s="355"/>
      <c r="L125" s="356" t="s">
        <v>335</v>
      </c>
      <c r="M125" s="357"/>
      <c r="N125" s="358">
        <v>2740</v>
      </c>
      <c r="O125" s="357" t="s">
        <v>265</v>
      </c>
      <c r="P125" s="379">
        <v>1</v>
      </c>
      <c r="Q125" s="357"/>
      <c r="R125" s="360"/>
      <c r="S125" s="357" t="s">
        <v>260</v>
      </c>
      <c r="T125" s="357"/>
      <c r="U125" s="363">
        <f>N125*P125</f>
        <v>2740</v>
      </c>
    </row>
    <row r="126" spans="1:21" ht="18.75" customHeight="1">
      <c r="A126" s="362"/>
      <c r="B126" s="352"/>
      <c r="C126" s="352"/>
      <c r="D126" s="353"/>
      <c r="E126" s="353"/>
      <c r="F126" s="353">
        <v>0</v>
      </c>
      <c r="G126" s="354"/>
      <c r="H126" s="355"/>
      <c r="I126" s="355"/>
      <c r="J126" s="355"/>
      <c r="K126" s="355"/>
      <c r="L126" s="372" t="s">
        <v>360</v>
      </c>
      <c r="M126" s="357"/>
      <c r="N126" s="358">
        <v>100000</v>
      </c>
      <c r="O126" s="357" t="s">
        <v>265</v>
      </c>
      <c r="P126" s="359">
        <v>12</v>
      </c>
      <c r="Q126" s="357"/>
      <c r="R126" s="360"/>
      <c r="S126" s="357" t="s">
        <v>260</v>
      </c>
      <c r="T126" s="357"/>
      <c r="U126" s="363">
        <f>1497260+328740</f>
        <v>1826000</v>
      </c>
    </row>
    <row r="127" spans="1:21" ht="18.75" hidden="1" customHeight="1">
      <c r="A127" s="362"/>
      <c r="B127" s="352"/>
      <c r="C127" s="352"/>
      <c r="D127" s="353"/>
      <c r="E127" s="347">
        <f t="shared" ref="E127:E137" si="8">U127</f>
        <v>0</v>
      </c>
      <c r="F127" s="353"/>
      <c r="G127" s="354"/>
      <c r="H127" s="355"/>
      <c r="I127" s="355"/>
      <c r="J127" s="355"/>
      <c r="K127" s="355"/>
      <c r="L127" s="372"/>
      <c r="M127" s="357"/>
      <c r="N127" s="358"/>
      <c r="O127" s="357"/>
      <c r="P127" s="359"/>
      <c r="Q127" s="357"/>
      <c r="R127" s="360"/>
      <c r="S127" s="357"/>
      <c r="T127" s="357"/>
      <c r="U127" s="363"/>
    </row>
    <row r="128" spans="1:21" ht="18.75" hidden="1" customHeight="1">
      <c r="A128" s="362"/>
      <c r="B128" s="352"/>
      <c r="C128" s="352"/>
      <c r="D128" s="353"/>
      <c r="E128" s="347">
        <f t="shared" si="8"/>
        <v>0</v>
      </c>
      <c r="F128" s="353"/>
      <c r="G128" s="354"/>
      <c r="H128" s="355"/>
      <c r="I128" s="355"/>
      <c r="J128" s="355"/>
      <c r="K128" s="355"/>
      <c r="L128" s="372"/>
      <c r="M128" s="357"/>
      <c r="N128" s="358"/>
      <c r="O128" s="357"/>
      <c r="P128" s="359"/>
      <c r="Q128" s="357"/>
      <c r="R128" s="360"/>
      <c r="S128" s="357"/>
      <c r="T128" s="357"/>
      <c r="U128" s="363"/>
    </row>
    <row r="129" spans="1:21" ht="18.75" hidden="1" customHeight="1">
      <c r="A129" s="362"/>
      <c r="B129" s="352"/>
      <c r="C129" s="352"/>
      <c r="D129" s="353">
        <v>0</v>
      </c>
      <c r="E129" s="347">
        <f t="shared" si="8"/>
        <v>0</v>
      </c>
      <c r="F129" s="353"/>
      <c r="G129" s="354"/>
      <c r="H129" s="355"/>
      <c r="I129" s="355"/>
      <c r="J129" s="355"/>
      <c r="K129" s="355"/>
      <c r="L129" s="372"/>
      <c r="M129" s="357"/>
      <c r="N129" s="358"/>
      <c r="O129" s="357"/>
      <c r="P129" s="359"/>
      <c r="Q129" s="357"/>
      <c r="R129" s="360"/>
      <c r="S129" s="357"/>
      <c r="T129" s="357"/>
      <c r="U129" s="363"/>
    </row>
    <row r="130" spans="1:21" ht="18.75" hidden="1" customHeight="1">
      <c r="A130" s="362"/>
      <c r="B130" s="352"/>
      <c r="C130" s="352" t="s">
        <v>86</v>
      </c>
      <c r="D130" s="353">
        <v>0</v>
      </c>
      <c r="E130" s="353">
        <f t="shared" si="8"/>
        <v>0</v>
      </c>
      <c r="F130" s="353">
        <f>E130-D130</f>
        <v>0</v>
      </c>
      <c r="G130" s="354"/>
      <c r="H130" s="355"/>
      <c r="I130" s="355"/>
      <c r="J130" s="355"/>
      <c r="K130" s="355"/>
      <c r="L130" s="356" t="s">
        <v>108</v>
      </c>
      <c r="M130" s="357"/>
      <c r="N130" s="358"/>
      <c r="O130" s="357"/>
      <c r="P130" s="359"/>
      <c r="Q130" s="357"/>
      <c r="R130" s="360"/>
      <c r="S130" s="357"/>
      <c r="T130" s="357"/>
      <c r="U130" s="365"/>
    </row>
    <row r="131" spans="1:21" ht="18.75" hidden="1" customHeight="1">
      <c r="A131" s="362"/>
      <c r="B131" s="352"/>
      <c r="C131" s="352"/>
      <c r="D131" s="353"/>
      <c r="E131" s="347">
        <f t="shared" si="8"/>
        <v>0</v>
      </c>
      <c r="F131" s="353"/>
      <c r="G131" s="354"/>
      <c r="H131" s="355"/>
      <c r="I131" s="355"/>
      <c r="J131" s="355"/>
      <c r="K131" s="355"/>
      <c r="L131" s="372" t="s">
        <v>143</v>
      </c>
      <c r="M131" s="357"/>
      <c r="N131" s="358">
        <v>0</v>
      </c>
      <c r="O131" s="357" t="s">
        <v>265</v>
      </c>
      <c r="P131" s="379">
        <v>1</v>
      </c>
      <c r="Q131" s="357"/>
      <c r="R131" s="360"/>
      <c r="S131" s="357" t="s">
        <v>260</v>
      </c>
      <c r="T131" s="357"/>
      <c r="U131" s="363"/>
    </row>
    <row r="132" spans="1:21" ht="18.75" hidden="1" customHeight="1">
      <c r="A132" s="362"/>
      <c r="B132" s="352"/>
      <c r="C132" s="352" t="s">
        <v>250</v>
      </c>
      <c r="D132" s="353"/>
      <c r="E132" s="347">
        <f t="shared" si="8"/>
        <v>0</v>
      </c>
      <c r="F132" s="353"/>
      <c r="G132" s="354"/>
      <c r="H132" s="355"/>
      <c r="I132" s="355"/>
      <c r="J132" s="355"/>
      <c r="K132" s="355"/>
      <c r="L132" s="372" t="s">
        <v>316</v>
      </c>
      <c r="M132" s="357"/>
      <c r="N132" s="358">
        <v>0</v>
      </c>
      <c r="O132" s="357" t="s">
        <v>265</v>
      </c>
      <c r="P132" s="379">
        <v>1</v>
      </c>
      <c r="Q132" s="357"/>
      <c r="R132" s="360"/>
      <c r="S132" s="357" t="s">
        <v>260</v>
      </c>
      <c r="T132" s="357"/>
      <c r="U132" s="363"/>
    </row>
    <row r="133" spans="1:21" ht="18.75" hidden="1" customHeight="1">
      <c r="A133" s="362"/>
      <c r="B133" s="352"/>
      <c r="C133" s="352"/>
      <c r="D133" s="353"/>
      <c r="E133" s="347">
        <f t="shared" si="8"/>
        <v>0</v>
      </c>
      <c r="F133" s="353"/>
      <c r="G133" s="354"/>
      <c r="H133" s="355"/>
      <c r="I133" s="355"/>
      <c r="J133" s="355"/>
      <c r="K133" s="355"/>
      <c r="L133" s="372" t="s">
        <v>172</v>
      </c>
      <c r="M133" s="357"/>
      <c r="N133" s="358">
        <v>0</v>
      </c>
      <c r="O133" s="357" t="s">
        <v>265</v>
      </c>
      <c r="P133" s="379">
        <v>1</v>
      </c>
      <c r="Q133" s="357"/>
      <c r="R133" s="360"/>
      <c r="S133" s="357" t="s">
        <v>260</v>
      </c>
      <c r="T133" s="357"/>
      <c r="U133" s="363"/>
    </row>
    <row r="134" spans="1:21" ht="18.75" hidden="1" customHeight="1">
      <c r="A134" s="362"/>
      <c r="B134" s="352"/>
      <c r="C134" s="352"/>
      <c r="D134" s="353"/>
      <c r="E134" s="347">
        <f t="shared" si="8"/>
        <v>0</v>
      </c>
      <c r="F134" s="353"/>
      <c r="G134" s="354"/>
      <c r="H134" s="355"/>
      <c r="I134" s="355"/>
      <c r="J134" s="355"/>
      <c r="K134" s="355"/>
      <c r="L134" s="372" t="s">
        <v>174</v>
      </c>
      <c r="M134" s="357"/>
      <c r="N134" s="358">
        <v>0</v>
      </c>
      <c r="O134" s="357" t="s">
        <v>265</v>
      </c>
      <c r="P134" s="379">
        <v>1</v>
      </c>
      <c r="Q134" s="357"/>
      <c r="R134" s="360"/>
      <c r="S134" s="357" t="s">
        <v>260</v>
      </c>
      <c r="T134" s="357"/>
      <c r="U134" s="363"/>
    </row>
    <row r="135" spans="1:21" ht="18.75" hidden="1" customHeight="1">
      <c r="A135" s="362"/>
      <c r="B135" s="352"/>
      <c r="C135" s="352" t="s">
        <v>91</v>
      </c>
      <c r="D135" s="353"/>
      <c r="E135" s="347">
        <f t="shared" si="8"/>
        <v>0</v>
      </c>
      <c r="F135" s="353"/>
      <c r="G135" s="354"/>
      <c r="H135" s="355"/>
      <c r="I135" s="355"/>
      <c r="J135" s="355"/>
      <c r="K135" s="355"/>
      <c r="L135" s="372" t="s">
        <v>177</v>
      </c>
      <c r="M135" s="357"/>
      <c r="N135" s="358">
        <v>0</v>
      </c>
      <c r="O135" s="357" t="s">
        <v>265</v>
      </c>
      <c r="P135" s="379">
        <v>1</v>
      </c>
      <c r="Q135" s="357"/>
      <c r="R135" s="360">
        <v>10</v>
      </c>
      <c r="S135" s="357" t="s">
        <v>260</v>
      </c>
      <c r="T135" s="357"/>
      <c r="U135" s="363"/>
    </row>
    <row r="136" spans="1:21" ht="18.75" hidden="1" customHeight="1">
      <c r="A136" s="362"/>
      <c r="B136" s="352"/>
      <c r="C136" s="352"/>
      <c r="D136" s="353"/>
      <c r="E136" s="347">
        <f t="shared" si="8"/>
        <v>0</v>
      </c>
      <c r="F136" s="353"/>
      <c r="G136" s="354"/>
      <c r="H136" s="355"/>
      <c r="I136" s="355"/>
      <c r="J136" s="355"/>
      <c r="K136" s="355"/>
      <c r="L136" s="372" t="s">
        <v>311</v>
      </c>
      <c r="M136" s="357"/>
      <c r="N136" s="358">
        <v>0</v>
      </c>
      <c r="O136" s="357" t="s">
        <v>265</v>
      </c>
      <c r="P136" s="379">
        <v>2</v>
      </c>
      <c r="Q136" s="357"/>
      <c r="R136" s="360"/>
      <c r="S136" s="357" t="s">
        <v>260</v>
      </c>
      <c r="T136" s="357"/>
      <c r="U136" s="363"/>
    </row>
    <row r="137" spans="1:21" ht="18.75" customHeight="1">
      <c r="A137" s="362"/>
      <c r="B137" s="352"/>
      <c r="C137" s="352" t="s">
        <v>250</v>
      </c>
      <c r="D137" s="560">
        <v>3825100</v>
      </c>
      <c r="E137" s="353">
        <f t="shared" si="8"/>
        <v>240000</v>
      </c>
      <c r="F137" s="353">
        <f t="shared" ref="F137:F138" si="9">E137-D137</f>
        <v>-3585100</v>
      </c>
      <c r="G137" s="354">
        <f>F137/D137*100</f>
        <v>-93.725654231261927</v>
      </c>
      <c r="H137" s="355">
        <v>0</v>
      </c>
      <c r="I137" s="355"/>
      <c r="J137" s="355">
        <v>240000</v>
      </c>
      <c r="K137" s="355"/>
      <c r="L137" s="356" t="s">
        <v>238</v>
      </c>
      <c r="M137" s="371"/>
      <c r="N137" s="358"/>
      <c r="O137" s="357"/>
      <c r="P137" s="359"/>
      <c r="Q137" s="357"/>
      <c r="R137" s="360"/>
      <c r="S137" s="357"/>
      <c r="T137" s="357"/>
      <c r="U137" s="365">
        <v>240000</v>
      </c>
    </row>
    <row r="138" spans="1:21" ht="18.75" hidden="1" customHeight="1">
      <c r="A138" s="381"/>
      <c r="B138" s="565"/>
      <c r="C138" s="565" t="s">
        <v>269</v>
      </c>
      <c r="D138" s="560">
        <v>0</v>
      </c>
      <c r="E138" s="560">
        <f>SUM(H138:K138)</f>
        <v>0</v>
      </c>
      <c r="F138" s="560">
        <f t="shared" si="9"/>
        <v>0</v>
      </c>
      <c r="G138" s="566">
        <v>0</v>
      </c>
      <c r="H138" s="567">
        <v>0</v>
      </c>
      <c r="I138" s="568"/>
      <c r="J138" s="567"/>
      <c r="K138" s="377"/>
      <c r="L138" s="372" t="s">
        <v>135</v>
      </c>
      <c r="M138" s="371"/>
      <c r="N138" s="358">
        <v>0</v>
      </c>
      <c r="O138" s="357" t="s">
        <v>265</v>
      </c>
      <c r="P138" s="359">
        <v>1</v>
      </c>
      <c r="Q138" s="357"/>
      <c r="R138" s="360"/>
      <c r="S138" s="357" t="s">
        <v>260</v>
      </c>
      <c r="T138" s="357"/>
      <c r="U138" s="363">
        <f>N138*P138</f>
        <v>0</v>
      </c>
    </row>
    <row r="139" spans="1:21" ht="18.75" hidden="1" customHeight="1">
      <c r="A139" s="381"/>
      <c r="B139" s="565"/>
      <c r="C139" s="565"/>
      <c r="D139" s="560"/>
      <c r="E139" s="560"/>
      <c r="F139" s="560"/>
      <c r="G139" s="566"/>
      <c r="H139" s="567"/>
      <c r="I139" s="568"/>
      <c r="J139" s="567"/>
      <c r="K139" s="377"/>
      <c r="L139" s="356" t="s">
        <v>146</v>
      </c>
      <c r="M139" s="357"/>
      <c r="N139" s="358"/>
      <c r="O139" s="357"/>
      <c r="P139" s="359"/>
      <c r="Q139" s="357"/>
      <c r="R139" s="360"/>
      <c r="S139" s="357"/>
      <c r="T139" s="357"/>
      <c r="U139" s="365"/>
    </row>
    <row r="140" spans="1:21" ht="18.75" hidden="1" customHeight="1">
      <c r="A140" s="381"/>
      <c r="B140" s="565"/>
      <c r="C140" s="565" t="s">
        <v>269</v>
      </c>
      <c r="D140" s="560">
        <v>360000</v>
      </c>
      <c r="E140" s="560">
        <v>34400</v>
      </c>
      <c r="F140" s="560">
        <f>E140-D140</f>
        <v>-325600</v>
      </c>
      <c r="G140" s="566">
        <v>0</v>
      </c>
      <c r="H140" s="567">
        <v>0</v>
      </c>
      <c r="I140" s="567">
        <v>0</v>
      </c>
      <c r="J140" s="567">
        <v>360000</v>
      </c>
      <c r="K140" s="355"/>
      <c r="L140" s="372" t="s">
        <v>163</v>
      </c>
      <c r="M140" s="357"/>
      <c r="N140" s="358">
        <v>0</v>
      </c>
      <c r="O140" s="357" t="s">
        <v>265</v>
      </c>
      <c r="P140" s="379">
        <v>2</v>
      </c>
      <c r="Q140" s="357" t="s">
        <v>265</v>
      </c>
      <c r="R140" s="360">
        <v>16</v>
      </c>
      <c r="S140" s="357" t="s">
        <v>260</v>
      </c>
      <c r="T140" s="357"/>
      <c r="U140" s="363"/>
    </row>
    <row r="141" spans="1:21" ht="18.75" hidden="1" customHeight="1">
      <c r="A141" s="381"/>
      <c r="B141" s="132"/>
      <c r="C141" s="369"/>
      <c r="D141" s="353"/>
      <c r="E141" s="347">
        <f>U141</f>
        <v>0</v>
      </c>
      <c r="F141" s="353"/>
      <c r="G141" s="354"/>
      <c r="H141" s="355"/>
      <c r="I141" s="355"/>
      <c r="J141" s="355"/>
      <c r="K141" s="355"/>
      <c r="L141" s="372" t="s">
        <v>270</v>
      </c>
      <c r="M141" s="357"/>
      <c r="N141" s="358">
        <v>0</v>
      </c>
      <c r="O141" s="357" t="s">
        <v>265</v>
      </c>
      <c r="P141" s="379">
        <v>10</v>
      </c>
      <c r="Q141" s="357" t="s">
        <v>265</v>
      </c>
      <c r="R141" s="360">
        <v>8</v>
      </c>
      <c r="S141" s="357" t="s">
        <v>260</v>
      </c>
      <c r="T141" s="357"/>
      <c r="U141" s="363"/>
    </row>
    <row r="142" spans="1:21" ht="12" hidden="1" customHeight="1">
      <c r="A142" s="381"/>
      <c r="B142" s="132"/>
      <c r="C142" s="369"/>
      <c r="D142" s="353"/>
      <c r="E142" s="347">
        <f>U142</f>
        <v>0</v>
      </c>
      <c r="F142" s="353"/>
      <c r="G142" s="354"/>
      <c r="H142" s="355"/>
      <c r="I142" s="355"/>
      <c r="J142" s="355"/>
      <c r="K142" s="355"/>
      <c r="L142" s="372" t="s">
        <v>91</v>
      </c>
      <c r="M142" s="357"/>
      <c r="N142" s="358">
        <v>0</v>
      </c>
      <c r="O142" s="357" t="s">
        <v>265</v>
      </c>
      <c r="P142" s="379">
        <v>4</v>
      </c>
      <c r="Q142" s="357"/>
      <c r="R142" s="360"/>
      <c r="S142" s="357" t="s">
        <v>260</v>
      </c>
      <c r="T142" s="357"/>
      <c r="U142" s="363"/>
    </row>
    <row r="143" spans="1:21" ht="18.75" customHeight="1">
      <c r="A143" s="382" t="s">
        <v>102</v>
      </c>
      <c r="B143" s="383" t="s">
        <v>17</v>
      </c>
      <c r="C143" s="383"/>
      <c r="D143" s="384">
        <f>D144</f>
        <v>1540000</v>
      </c>
      <c r="E143" s="384">
        <f>E144</f>
        <v>495000</v>
      </c>
      <c r="F143" s="384">
        <f>E143-D143</f>
        <v>-1045000</v>
      </c>
      <c r="G143" s="385">
        <f>F143/D143*100</f>
        <v>-67.857142857142861</v>
      </c>
      <c r="H143" s="386">
        <v>440000</v>
      </c>
      <c r="I143" s="386"/>
      <c r="J143" s="386">
        <v>55000</v>
      </c>
      <c r="K143" s="386"/>
      <c r="L143" s="387"/>
      <c r="M143" s="388"/>
      <c r="N143" s="388"/>
      <c r="O143" s="388"/>
      <c r="P143" s="388"/>
      <c r="Q143" s="388"/>
      <c r="R143" s="388"/>
      <c r="S143" s="388"/>
      <c r="T143" s="388"/>
      <c r="U143" s="516">
        <f>U144</f>
        <v>495000</v>
      </c>
    </row>
    <row r="144" spans="1:21" ht="18.75" customHeight="1">
      <c r="A144" s="362"/>
      <c r="B144" s="346" t="s">
        <v>257</v>
      </c>
      <c r="C144" s="346" t="s">
        <v>398</v>
      </c>
      <c r="D144" s="347">
        <f>D153</f>
        <v>1540000</v>
      </c>
      <c r="E144" s="347">
        <f t="shared" ref="E144:E155" si="10">U144</f>
        <v>495000</v>
      </c>
      <c r="F144" s="347">
        <f>E144-D144</f>
        <v>-1045000</v>
      </c>
      <c r="G144" s="348">
        <f>F144/D144*100</f>
        <v>-67.857142857142861</v>
      </c>
      <c r="H144" s="349">
        <v>440000</v>
      </c>
      <c r="I144" s="349"/>
      <c r="J144" s="349">
        <v>55000</v>
      </c>
      <c r="K144" s="349"/>
      <c r="L144" s="350"/>
      <c r="M144" s="351"/>
      <c r="N144" s="351"/>
      <c r="O144" s="351"/>
      <c r="P144" s="351"/>
      <c r="Q144" s="351"/>
      <c r="R144" s="351"/>
      <c r="S144" s="351"/>
      <c r="T144" s="351"/>
      <c r="U144" s="514">
        <f>SUM(U145,U146,U153)</f>
        <v>495000</v>
      </c>
    </row>
    <row r="145" spans="1:21" ht="18.75" hidden="1" customHeight="1">
      <c r="A145" s="362"/>
      <c r="B145" s="352"/>
      <c r="C145" s="352" t="s">
        <v>257</v>
      </c>
      <c r="D145" s="353">
        <v>0</v>
      </c>
      <c r="E145" s="353">
        <f t="shared" si="10"/>
        <v>0</v>
      </c>
      <c r="F145" s="353">
        <f>E145-D145</f>
        <v>0</v>
      </c>
      <c r="G145" s="354"/>
      <c r="H145" s="355"/>
      <c r="I145" s="355"/>
      <c r="J145" s="355"/>
      <c r="K145" s="355"/>
      <c r="L145" s="356" t="s">
        <v>157</v>
      </c>
      <c r="M145" s="357"/>
      <c r="N145" s="358"/>
      <c r="O145" s="357"/>
      <c r="P145" s="359"/>
      <c r="Q145" s="357"/>
      <c r="R145" s="360"/>
      <c r="S145" s="357"/>
      <c r="T145" s="357"/>
      <c r="U145" s="365">
        <v>0</v>
      </c>
    </row>
    <row r="146" spans="1:21" ht="18.75" hidden="1" customHeight="1">
      <c r="A146" s="362"/>
      <c r="B146" s="352"/>
      <c r="C146" s="352" t="s">
        <v>85</v>
      </c>
      <c r="D146" s="353">
        <v>0</v>
      </c>
      <c r="E146" s="353">
        <f t="shared" si="10"/>
        <v>0</v>
      </c>
      <c r="F146" s="353">
        <f>E146-D146</f>
        <v>0</v>
      </c>
      <c r="G146" s="354"/>
      <c r="H146" s="355"/>
      <c r="I146" s="355"/>
      <c r="J146" s="355"/>
      <c r="K146" s="355"/>
      <c r="L146" s="356" t="s">
        <v>160</v>
      </c>
      <c r="M146" s="357"/>
      <c r="N146" s="358"/>
      <c r="O146" s="357"/>
      <c r="P146" s="389"/>
      <c r="Q146" s="357"/>
      <c r="R146" s="360"/>
      <c r="S146" s="357"/>
      <c r="T146" s="357"/>
      <c r="U146" s="365">
        <v>0</v>
      </c>
    </row>
    <row r="147" spans="1:21" ht="18.75" hidden="1" customHeight="1">
      <c r="A147" s="362"/>
      <c r="B147" s="352"/>
      <c r="C147" s="352"/>
      <c r="D147" s="353"/>
      <c r="E147" s="353">
        <f t="shared" si="10"/>
        <v>0</v>
      </c>
      <c r="F147" s="353">
        <f>E147-D147</f>
        <v>0</v>
      </c>
      <c r="G147" s="354"/>
      <c r="H147" s="355"/>
      <c r="I147" s="355"/>
      <c r="J147" s="355"/>
      <c r="K147" s="355"/>
      <c r="L147" s="372" t="s">
        <v>245</v>
      </c>
      <c r="M147" s="357"/>
      <c r="N147" s="358">
        <f t="shared" ref="N147:N152" si="11">ROUNDUP(U147/P147,-1)</f>
        <v>0</v>
      </c>
      <c r="O147" s="357" t="s">
        <v>265</v>
      </c>
      <c r="P147" s="389">
        <v>2</v>
      </c>
      <c r="Q147" s="357"/>
      <c r="R147" s="360"/>
      <c r="S147" s="357" t="s">
        <v>260</v>
      </c>
      <c r="T147" s="357"/>
      <c r="U147" s="363"/>
    </row>
    <row r="148" spans="1:21" ht="18.75" hidden="1" customHeight="1">
      <c r="A148" s="362"/>
      <c r="B148" s="352"/>
      <c r="C148" s="352"/>
      <c r="D148" s="353"/>
      <c r="E148" s="347">
        <f t="shared" si="10"/>
        <v>0</v>
      </c>
      <c r="F148" s="353"/>
      <c r="G148" s="354"/>
      <c r="H148" s="355"/>
      <c r="I148" s="355"/>
      <c r="J148" s="355"/>
      <c r="K148" s="355"/>
      <c r="L148" s="372" t="s">
        <v>317</v>
      </c>
      <c r="M148" s="357"/>
      <c r="N148" s="358">
        <f t="shared" si="11"/>
        <v>0</v>
      </c>
      <c r="O148" s="357" t="s">
        <v>265</v>
      </c>
      <c r="P148" s="389">
        <v>2</v>
      </c>
      <c r="Q148" s="357"/>
      <c r="R148" s="360"/>
      <c r="S148" s="357" t="s">
        <v>260</v>
      </c>
      <c r="T148" s="357"/>
      <c r="U148" s="363"/>
    </row>
    <row r="149" spans="1:21" ht="18.75" hidden="1" customHeight="1">
      <c r="A149" s="362"/>
      <c r="B149" s="352"/>
      <c r="C149" s="352"/>
      <c r="D149" s="353"/>
      <c r="E149" s="347">
        <f t="shared" si="10"/>
        <v>0</v>
      </c>
      <c r="F149" s="353"/>
      <c r="G149" s="354"/>
      <c r="H149" s="355"/>
      <c r="I149" s="355"/>
      <c r="J149" s="355"/>
      <c r="K149" s="355"/>
      <c r="L149" s="372" t="s">
        <v>312</v>
      </c>
      <c r="M149" s="357"/>
      <c r="N149" s="358">
        <f t="shared" si="11"/>
        <v>0</v>
      </c>
      <c r="O149" s="357" t="s">
        <v>265</v>
      </c>
      <c r="P149" s="389">
        <v>2</v>
      </c>
      <c r="Q149" s="357"/>
      <c r="R149" s="360"/>
      <c r="S149" s="357" t="s">
        <v>260</v>
      </c>
      <c r="T149" s="357"/>
      <c r="U149" s="363"/>
    </row>
    <row r="150" spans="1:21" ht="18.75" hidden="1" customHeight="1">
      <c r="A150" s="362"/>
      <c r="B150" s="352"/>
      <c r="C150" s="352"/>
      <c r="D150" s="353"/>
      <c r="E150" s="347">
        <f t="shared" si="10"/>
        <v>0</v>
      </c>
      <c r="F150" s="353"/>
      <c r="G150" s="354"/>
      <c r="H150" s="355"/>
      <c r="I150" s="355"/>
      <c r="J150" s="355"/>
      <c r="K150" s="355"/>
      <c r="L150" s="372" t="s">
        <v>314</v>
      </c>
      <c r="M150" s="357"/>
      <c r="N150" s="358">
        <f t="shared" si="11"/>
        <v>0</v>
      </c>
      <c r="O150" s="357" t="s">
        <v>265</v>
      </c>
      <c r="P150" s="389">
        <v>1</v>
      </c>
      <c r="Q150" s="357"/>
      <c r="R150" s="360"/>
      <c r="S150" s="357" t="s">
        <v>260</v>
      </c>
      <c r="T150" s="357"/>
      <c r="U150" s="363"/>
    </row>
    <row r="151" spans="1:21" ht="18.75" hidden="1" customHeight="1">
      <c r="A151" s="362"/>
      <c r="B151" s="352"/>
      <c r="C151" s="352"/>
      <c r="D151" s="353"/>
      <c r="E151" s="347">
        <f t="shared" si="10"/>
        <v>0</v>
      </c>
      <c r="F151" s="353"/>
      <c r="G151" s="354"/>
      <c r="H151" s="355"/>
      <c r="I151" s="355"/>
      <c r="J151" s="355"/>
      <c r="K151" s="355"/>
      <c r="L151" s="372" t="s">
        <v>147</v>
      </c>
      <c r="M151" s="357"/>
      <c r="N151" s="358">
        <f t="shared" si="11"/>
        <v>0</v>
      </c>
      <c r="O151" s="357" t="s">
        <v>265</v>
      </c>
      <c r="P151" s="389">
        <v>1</v>
      </c>
      <c r="Q151" s="357"/>
      <c r="R151" s="360"/>
      <c r="S151" s="357" t="s">
        <v>260</v>
      </c>
      <c r="T151" s="357"/>
      <c r="U151" s="363"/>
    </row>
    <row r="152" spans="1:21" ht="18.75" hidden="1" customHeight="1">
      <c r="A152" s="362"/>
      <c r="B152" s="352"/>
      <c r="C152" s="352"/>
      <c r="D152" s="353"/>
      <c r="E152" s="347">
        <f t="shared" si="10"/>
        <v>0</v>
      </c>
      <c r="F152" s="353"/>
      <c r="G152" s="354"/>
      <c r="H152" s="355"/>
      <c r="I152" s="355"/>
      <c r="J152" s="355"/>
      <c r="K152" s="355"/>
      <c r="L152" s="372" t="s">
        <v>308</v>
      </c>
      <c r="M152" s="357"/>
      <c r="N152" s="358">
        <f t="shared" si="11"/>
        <v>0</v>
      </c>
      <c r="O152" s="357" t="s">
        <v>265</v>
      </c>
      <c r="P152" s="359">
        <v>12</v>
      </c>
      <c r="Q152" s="357"/>
      <c r="R152" s="360"/>
      <c r="S152" s="357" t="s">
        <v>260</v>
      </c>
      <c r="T152" s="357"/>
      <c r="U152" s="363"/>
    </row>
    <row r="153" spans="1:21" ht="18.75" customHeight="1">
      <c r="A153" s="362"/>
      <c r="B153" s="352"/>
      <c r="C153" s="352" t="s">
        <v>89</v>
      </c>
      <c r="D153" s="560">
        <v>1540000</v>
      </c>
      <c r="E153" s="353">
        <f t="shared" si="10"/>
        <v>495000</v>
      </c>
      <c r="F153" s="353">
        <f>E153-D153</f>
        <v>-1045000</v>
      </c>
      <c r="G153" s="354">
        <f>F153/D153*100</f>
        <v>-67.857142857142861</v>
      </c>
      <c r="H153" s="355">
        <v>440000</v>
      </c>
      <c r="I153" s="355"/>
      <c r="J153" s="355">
        <v>55000</v>
      </c>
      <c r="K153" s="355"/>
      <c r="L153" s="356" t="s">
        <v>319</v>
      </c>
      <c r="M153" s="357"/>
      <c r="N153" s="358"/>
      <c r="O153" s="357"/>
      <c r="P153" s="359"/>
      <c r="Q153" s="357"/>
      <c r="R153" s="360"/>
      <c r="S153" s="357"/>
      <c r="T153" s="357"/>
      <c r="U153" s="365">
        <f>U156+U157+U158</f>
        <v>495000</v>
      </c>
    </row>
    <row r="154" spans="1:21" ht="18.75" hidden="1" customHeight="1">
      <c r="A154" s="362"/>
      <c r="B154" s="352"/>
      <c r="C154" s="352"/>
      <c r="D154" s="353"/>
      <c r="E154" s="347">
        <f t="shared" si="10"/>
        <v>0</v>
      </c>
      <c r="F154" s="353"/>
      <c r="G154" s="354"/>
      <c r="H154" s="355"/>
      <c r="I154" s="355"/>
      <c r="J154" s="355"/>
      <c r="K154" s="355"/>
      <c r="L154" s="372" t="s">
        <v>176</v>
      </c>
      <c r="M154" s="357"/>
      <c r="N154" s="358">
        <f>ROUNDUP(U154/P154,-1)</f>
        <v>0</v>
      </c>
      <c r="O154" s="357" t="s">
        <v>265</v>
      </c>
      <c r="P154" s="359">
        <v>12</v>
      </c>
      <c r="Q154" s="357"/>
      <c r="R154" s="360"/>
      <c r="S154" s="357" t="s">
        <v>260</v>
      </c>
      <c r="T154" s="357"/>
      <c r="U154" s="363"/>
    </row>
    <row r="155" spans="1:21" ht="18.75" hidden="1" customHeight="1">
      <c r="A155" s="362"/>
      <c r="B155" s="352"/>
      <c r="C155" s="352"/>
      <c r="D155" s="353"/>
      <c r="E155" s="347">
        <f t="shared" si="10"/>
        <v>0</v>
      </c>
      <c r="F155" s="353"/>
      <c r="G155" s="354"/>
      <c r="H155" s="355"/>
      <c r="I155" s="355"/>
      <c r="J155" s="355"/>
      <c r="K155" s="355"/>
      <c r="L155" s="372" t="s">
        <v>182</v>
      </c>
      <c r="M155" s="357"/>
      <c r="N155" s="358">
        <f>ROUNDUP(U155/P155,-1)</f>
        <v>0</v>
      </c>
      <c r="O155" s="357" t="s">
        <v>265</v>
      </c>
      <c r="P155" s="359">
        <v>12</v>
      </c>
      <c r="Q155" s="357"/>
      <c r="R155" s="360"/>
      <c r="S155" s="357" t="s">
        <v>260</v>
      </c>
      <c r="T155" s="357"/>
      <c r="U155" s="363"/>
    </row>
    <row r="156" spans="1:21" ht="18.75" customHeight="1">
      <c r="A156" s="362"/>
      <c r="B156" s="352"/>
      <c r="C156" s="352"/>
      <c r="D156" s="353"/>
      <c r="E156" s="575"/>
      <c r="F156" s="353"/>
      <c r="G156" s="354"/>
      <c r="H156" s="355"/>
      <c r="I156" s="355"/>
      <c r="J156" s="355"/>
      <c r="K156" s="355"/>
      <c r="L156" s="372" t="s">
        <v>236</v>
      </c>
      <c r="M156" s="357"/>
      <c r="N156" s="358">
        <v>55000</v>
      </c>
      <c r="O156" s="357"/>
      <c r="P156" s="379">
        <v>1</v>
      </c>
      <c r="Q156" s="357"/>
      <c r="R156" s="360"/>
      <c r="S156" s="357" t="s">
        <v>260</v>
      </c>
      <c r="T156" s="357"/>
      <c r="U156" s="363">
        <f t="shared" ref="U156:U158" si="12">N156*P156</f>
        <v>55000</v>
      </c>
    </row>
    <row r="157" spans="1:21" ht="18.75" customHeight="1">
      <c r="A157" s="381"/>
      <c r="B157" s="132"/>
      <c r="C157" s="369"/>
      <c r="D157" s="376"/>
      <c r="E157" s="353"/>
      <c r="F157" s="353"/>
      <c r="G157" s="377"/>
      <c r="H157" s="377"/>
      <c r="I157" s="377"/>
      <c r="J157" s="377"/>
      <c r="K157" s="377"/>
      <c r="L157" s="372" t="s">
        <v>159</v>
      </c>
      <c r="M157" s="357"/>
      <c r="N157" s="358">
        <v>116600</v>
      </c>
      <c r="O157" s="357" t="s">
        <v>265</v>
      </c>
      <c r="P157" s="379">
        <v>2</v>
      </c>
      <c r="Q157" s="357"/>
      <c r="R157" s="360"/>
      <c r="S157" s="357" t="s">
        <v>260</v>
      </c>
      <c r="T157" s="357"/>
      <c r="U157" s="363">
        <f t="shared" si="12"/>
        <v>233200</v>
      </c>
    </row>
    <row r="158" spans="1:21" ht="18.75" customHeight="1">
      <c r="A158" s="381"/>
      <c r="B158" s="132"/>
      <c r="C158" s="369"/>
      <c r="D158" s="376"/>
      <c r="E158" s="353"/>
      <c r="F158" s="353"/>
      <c r="G158" s="377"/>
      <c r="H158" s="377"/>
      <c r="I158" s="377"/>
      <c r="J158" s="377"/>
      <c r="K158" s="377"/>
      <c r="L158" s="372" t="s">
        <v>159</v>
      </c>
      <c r="M158" s="357"/>
      <c r="N158" s="358">
        <v>103400</v>
      </c>
      <c r="O158" s="357" t="s">
        <v>265</v>
      </c>
      <c r="P158" s="379">
        <v>2</v>
      </c>
      <c r="Q158" s="357"/>
      <c r="R158" s="360"/>
      <c r="S158" s="357" t="s">
        <v>260</v>
      </c>
      <c r="T158" s="357"/>
      <c r="U158" s="363">
        <f t="shared" si="12"/>
        <v>206800</v>
      </c>
    </row>
    <row r="159" spans="1:21" ht="18.75" hidden="1" customHeight="1">
      <c r="A159" s="381"/>
      <c r="B159" s="132"/>
      <c r="C159" s="369"/>
      <c r="D159" s="353"/>
      <c r="E159" s="347">
        <f>U159</f>
        <v>0</v>
      </c>
      <c r="F159" s="353"/>
      <c r="G159" s="354"/>
      <c r="H159" s="355"/>
      <c r="I159" s="355"/>
      <c r="J159" s="355"/>
      <c r="K159" s="355"/>
      <c r="L159" s="372" t="s">
        <v>144</v>
      </c>
      <c r="M159" s="357"/>
      <c r="N159" s="358">
        <f>ROUNDUP(U159/P159,-1)</f>
        <v>0</v>
      </c>
      <c r="O159" s="357" t="s">
        <v>265</v>
      </c>
      <c r="P159" s="389">
        <v>1</v>
      </c>
      <c r="Q159" s="357"/>
      <c r="R159" s="360"/>
      <c r="S159" s="357" t="s">
        <v>260</v>
      </c>
      <c r="T159" s="357"/>
      <c r="U159" s="363"/>
    </row>
    <row r="160" spans="1:21" ht="18.75" hidden="1" customHeight="1">
      <c r="A160" s="381"/>
      <c r="B160" s="132"/>
      <c r="C160" s="369"/>
      <c r="D160" s="353"/>
      <c r="E160" s="347">
        <f>U160</f>
        <v>0</v>
      </c>
      <c r="F160" s="353"/>
      <c r="G160" s="354"/>
      <c r="H160" s="355"/>
      <c r="I160" s="355"/>
      <c r="J160" s="355"/>
      <c r="K160" s="355"/>
      <c r="L160" s="372" t="s">
        <v>145</v>
      </c>
      <c r="M160" s="357"/>
      <c r="N160" s="358">
        <f>ROUNDUP(U160/P160,-1)</f>
        <v>0</v>
      </c>
      <c r="O160" s="357" t="s">
        <v>265</v>
      </c>
      <c r="P160" s="359">
        <v>12</v>
      </c>
      <c r="Q160" s="357"/>
      <c r="R160" s="360"/>
      <c r="S160" s="357" t="s">
        <v>260</v>
      </c>
      <c r="T160" s="357"/>
      <c r="U160" s="363"/>
    </row>
    <row r="161" spans="1:21" ht="18.75" hidden="1" customHeight="1">
      <c r="A161" s="381"/>
      <c r="B161" s="132"/>
      <c r="C161" s="369"/>
      <c r="D161" s="353"/>
      <c r="E161" s="347">
        <f>U161</f>
        <v>0</v>
      </c>
      <c r="F161" s="353"/>
      <c r="G161" s="354"/>
      <c r="H161" s="355"/>
      <c r="I161" s="355"/>
      <c r="J161" s="355"/>
      <c r="K161" s="355"/>
      <c r="L161" s="372" t="s">
        <v>153</v>
      </c>
      <c r="M161" s="357"/>
      <c r="N161" s="358">
        <f>ROUNDUP(U161/P161,-1)</f>
        <v>0</v>
      </c>
      <c r="O161" s="357" t="s">
        <v>265</v>
      </c>
      <c r="P161" s="379">
        <v>5</v>
      </c>
      <c r="Q161" s="357"/>
      <c r="R161" s="360"/>
      <c r="S161" s="357" t="s">
        <v>260</v>
      </c>
      <c r="T161" s="357"/>
      <c r="U161" s="363"/>
    </row>
    <row r="162" spans="1:21" ht="18.75" customHeight="1">
      <c r="A162" s="382" t="s">
        <v>247</v>
      </c>
      <c r="B162" s="383" t="s">
        <v>17</v>
      </c>
      <c r="C162" s="383"/>
      <c r="D162" s="384">
        <f>D163+D183</f>
        <v>27078670</v>
      </c>
      <c r="E162" s="384">
        <f>E163+E183</f>
        <v>14231890</v>
      </c>
      <c r="F162" s="384">
        <f>E162-D162</f>
        <v>-12846780</v>
      </c>
      <c r="G162" s="385">
        <f>F162/D162*100</f>
        <v>-47.442433472544998</v>
      </c>
      <c r="H162" s="386">
        <f>H163+H183</f>
        <v>8301500</v>
      </c>
      <c r="I162" s="386"/>
      <c r="J162" s="386">
        <f>SUM(J163,J183)</f>
        <v>5930390</v>
      </c>
      <c r="K162" s="386"/>
      <c r="L162" s="387"/>
      <c r="M162" s="388"/>
      <c r="N162" s="388"/>
      <c r="O162" s="388"/>
      <c r="P162" s="388"/>
      <c r="Q162" s="388"/>
      <c r="R162" s="388"/>
      <c r="S162" s="388"/>
      <c r="T162" s="388"/>
      <c r="U162" s="516">
        <f>U163+U183</f>
        <v>14231890</v>
      </c>
    </row>
    <row r="163" spans="1:21" ht="18.75" customHeight="1">
      <c r="A163" s="362"/>
      <c r="B163" s="346" t="s">
        <v>268</v>
      </c>
      <c r="C163" s="346" t="s">
        <v>398</v>
      </c>
      <c r="D163" s="347">
        <f>SUM(D164:D179)</f>
        <v>22126670</v>
      </c>
      <c r="E163" s="347">
        <f>U163</f>
        <v>11413320</v>
      </c>
      <c r="F163" s="347">
        <f>E163-D163</f>
        <v>-10713350</v>
      </c>
      <c r="G163" s="348">
        <f>F163/D163*100</f>
        <v>-48.418266282273834</v>
      </c>
      <c r="H163" s="390">
        <f>H164+H170+H176+H179</f>
        <v>7150000</v>
      </c>
      <c r="I163" s="390"/>
      <c r="J163" s="390">
        <f>SUM(J164:J181)</f>
        <v>4263320</v>
      </c>
      <c r="K163" s="390"/>
      <c r="L163" s="350"/>
      <c r="M163" s="351"/>
      <c r="N163" s="351"/>
      <c r="O163" s="351"/>
      <c r="P163" s="351"/>
      <c r="Q163" s="351"/>
      <c r="R163" s="351"/>
      <c r="S163" s="351"/>
      <c r="T163" s="351"/>
      <c r="U163" s="514">
        <f>SUM(U164,U170,U176,U179)</f>
        <v>11413320</v>
      </c>
    </row>
    <row r="164" spans="1:21" ht="18.75" customHeight="1">
      <c r="A164" s="362"/>
      <c r="B164" s="352"/>
      <c r="C164" s="352" t="s">
        <v>400</v>
      </c>
      <c r="D164" s="560">
        <v>12006670</v>
      </c>
      <c r="E164" s="353">
        <f>U164</f>
        <v>7764280</v>
      </c>
      <c r="F164" s="353">
        <f>E164-D164</f>
        <v>-4242390</v>
      </c>
      <c r="G164" s="354">
        <f>F164/D164*100</f>
        <v>-35.333610401551802</v>
      </c>
      <c r="H164" s="355">
        <v>4007200</v>
      </c>
      <c r="I164" s="355"/>
      <c r="J164" s="355">
        <v>3757080</v>
      </c>
      <c r="K164" s="355"/>
      <c r="L164" s="356" t="s">
        <v>138</v>
      </c>
      <c r="M164" s="357"/>
      <c r="N164" s="358"/>
      <c r="O164" s="357"/>
      <c r="P164" s="391"/>
      <c r="Q164" s="357"/>
      <c r="R164" s="360"/>
      <c r="S164" s="357"/>
      <c r="T164" s="357"/>
      <c r="U164" s="365">
        <f>U165</f>
        <v>7764280</v>
      </c>
    </row>
    <row r="165" spans="1:21" ht="18.75" customHeight="1">
      <c r="A165" s="362"/>
      <c r="B165" s="352"/>
      <c r="C165" s="352"/>
      <c r="D165" s="353"/>
      <c r="E165" s="353"/>
      <c r="F165" s="353">
        <f>E165-D165</f>
        <v>0</v>
      </c>
      <c r="G165" s="354"/>
      <c r="H165" s="355"/>
      <c r="I165" s="355"/>
      <c r="J165" s="355"/>
      <c r="K165" s="355"/>
      <c r="L165" s="372" t="s">
        <v>193</v>
      </c>
      <c r="M165" s="357"/>
      <c r="N165" s="358">
        <v>77643</v>
      </c>
      <c r="O165" s="357" t="s">
        <v>265</v>
      </c>
      <c r="P165" s="391">
        <v>100</v>
      </c>
      <c r="Q165" s="357"/>
      <c r="R165" s="360"/>
      <c r="S165" s="357" t="s">
        <v>260</v>
      </c>
      <c r="T165" s="357"/>
      <c r="U165" s="363">
        <v>7764280</v>
      </c>
    </row>
    <row r="166" spans="1:21" ht="18.75" hidden="1" customHeight="1">
      <c r="A166" s="362"/>
      <c r="B166" s="352"/>
      <c r="C166" s="352"/>
      <c r="D166" s="353"/>
      <c r="E166" s="353"/>
      <c r="F166" s="353"/>
      <c r="G166" s="354"/>
      <c r="H166" s="355"/>
      <c r="I166" s="355"/>
      <c r="J166" s="355"/>
      <c r="K166" s="355"/>
      <c r="L166" s="372" t="s">
        <v>275</v>
      </c>
      <c r="M166" s="357"/>
      <c r="N166" s="358">
        <f>ROUNDUP(U166/P166/R166,-1)</f>
        <v>0</v>
      </c>
      <c r="O166" s="357" t="s">
        <v>265</v>
      </c>
      <c r="P166" s="391">
        <v>260</v>
      </c>
      <c r="Q166" s="357" t="s">
        <v>265</v>
      </c>
      <c r="R166" s="360">
        <v>4</v>
      </c>
      <c r="S166" s="357" t="s">
        <v>260</v>
      </c>
      <c r="T166" s="357"/>
      <c r="U166" s="363"/>
    </row>
    <row r="167" spans="1:21" ht="18.75" hidden="1" customHeight="1">
      <c r="A167" s="362"/>
      <c r="B167" s="352"/>
      <c r="C167" s="352"/>
      <c r="D167" s="353"/>
      <c r="E167" s="347">
        <f>U167</f>
        <v>0</v>
      </c>
      <c r="F167" s="353"/>
      <c r="G167" s="354"/>
      <c r="H167" s="355"/>
      <c r="I167" s="355"/>
      <c r="J167" s="355"/>
      <c r="K167" s="355"/>
      <c r="L167" s="372" t="s">
        <v>165</v>
      </c>
      <c r="M167" s="357"/>
      <c r="N167" s="358">
        <f>ROUNDUP(U167/P167,-1)</f>
        <v>0</v>
      </c>
      <c r="O167" s="357" t="s">
        <v>265</v>
      </c>
      <c r="P167" s="359">
        <v>12</v>
      </c>
      <c r="Q167" s="357"/>
      <c r="R167" s="360"/>
      <c r="S167" s="357" t="s">
        <v>260</v>
      </c>
      <c r="T167" s="357"/>
      <c r="U167" s="363"/>
    </row>
    <row r="168" spans="1:21" ht="18.75" hidden="1" customHeight="1">
      <c r="A168" s="362"/>
      <c r="B168" s="352"/>
      <c r="C168" s="352"/>
      <c r="D168" s="353"/>
      <c r="E168" s="353">
        <f>U168</f>
        <v>0</v>
      </c>
      <c r="F168" s="353">
        <f>E168-D168</f>
        <v>0</v>
      </c>
      <c r="G168" s="354"/>
      <c r="H168" s="355"/>
      <c r="I168" s="355"/>
      <c r="J168" s="355"/>
      <c r="K168" s="355"/>
      <c r="L168" s="372" t="s">
        <v>149</v>
      </c>
      <c r="M168" s="357"/>
      <c r="N168" s="358">
        <f>ROUNDUP(U168/P168,-1)</f>
        <v>0</v>
      </c>
      <c r="O168" s="357" t="s">
        <v>265</v>
      </c>
      <c r="P168" s="379">
        <v>4</v>
      </c>
      <c r="Q168" s="357" t="s">
        <v>265</v>
      </c>
      <c r="R168" s="360"/>
      <c r="S168" s="357" t="s">
        <v>260</v>
      </c>
      <c r="T168" s="357"/>
      <c r="U168" s="363"/>
    </row>
    <row r="169" spans="1:21" ht="18.75" hidden="1" customHeight="1">
      <c r="A169" s="362"/>
      <c r="B169" s="352"/>
      <c r="C169" s="369"/>
      <c r="D169" s="353"/>
      <c r="E169" s="353">
        <f>U169</f>
        <v>0</v>
      </c>
      <c r="F169" s="353">
        <f>E169-D169</f>
        <v>0</v>
      </c>
      <c r="G169" s="354"/>
      <c r="H169" s="355"/>
      <c r="I169" s="355"/>
      <c r="J169" s="355"/>
      <c r="K169" s="355"/>
      <c r="L169" s="372"/>
      <c r="M169" s="357"/>
      <c r="N169" s="358"/>
      <c r="O169" s="357"/>
      <c r="P169" s="379"/>
      <c r="Q169" s="357"/>
      <c r="R169" s="360"/>
      <c r="S169" s="357"/>
      <c r="T169" s="357"/>
      <c r="U169" s="363"/>
    </row>
    <row r="170" spans="1:21" ht="18.75" customHeight="1">
      <c r="A170" s="362"/>
      <c r="B170" s="352"/>
      <c r="C170" s="352" t="s">
        <v>93</v>
      </c>
      <c r="D170" s="560">
        <v>2220000</v>
      </c>
      <c r="E170" s="353">
        <f>U170</f>
        <v>895290</v>
      </c>
      <c r="F170" s="353">
        <f>E170-D170</f>
        <v>-1324710</v>
      </c>
      <c r="G170" s="354">
        <f>F170/D170*100</f>
        <v>-59.671621621621618</v>
      </c>
      <c r="H170" s="355">
        <v>890890</v>
      </c>
      <c r="I170" s="355"/>
      <c r="J170" s="355">
        <v>4400</v>
      </c>
      <c r="K170" s="355"/>
      <c r="L170" s="392" t="s">
        <v>152</v>
      </c>
      <c r="M170" s="357"/>
      <c r="N170" s="358"/>
      <c r="O170" s="357"/>
      <c r="P170" s="359"/>
      <c r="Q170" s="357"/>
      <c r="R170" s="360"/>
      <c r="S170" s="357"/>
      <c r="T170" s="357"/>
      <c r="U170" s="365">
        <f>U171+U172</f>
        <v>895290</v>
      </c>
    </row>
    <row r="171" spans="1:21" ht="18.75" customHeight="1">
      <c r="A171" s="362"/>
      <c r="B171" s="352"/>
      <c r="C171" s="369"/>
      <c r="D171" s="353"/>
      <c r="E171" s="353"/>
      <c r="F171" s="353"/>
      <c r="G171" s="354"/>
      <c r="H171" s="355"/>
      <c r="I171" s="355"/>
      <c r="J171" s="355"/>
      <c r="K171" s="355"/>
      <c r="L171" s="393" t="s">
        <v>150</v>
      </c>
      <c r="M171" s="357"/>
      <c r="N171" s="358">
        <v>296670</v>
      </c>
      <c r="O171" s="357" t="s">
        <v>265</v>
      </c>
      <c r="P171" s="379">
        <v>3</v>
      </c>
      <c r="Q171" s="357"/>
      <c r="R171" s="360"/>
      <c r="S171" s="357" t="s">
        <v>260</v>
      </c>
      <c r="T171" s="357"/>
      <c r="U171" s="363">
        <v>890890</v>
      </c>
    </row>
    <row r="172" spans="1:21" ht="18.75" customHeight="1">
      <c r="A172" s="362"/>
      <c r="B172" s="352"/>
      <c r="C172" s="352"/>
      <c r="D172" s="353"/>
      <c r="E172" s="353"/>
      <c r="F172" s="353"/>
      <c r="G172" s="354"/>
      <c r="H172" s="355"/>
      <c r="I172" s="355"/>
      <c r="J172" s="355"/>
      <c r="K172" s="355"/>
      <c r="L172" s="393" t="s">
        <v>191</v>
      </c>
      <c r="M172" s="357"/>
      <c r="N172" s="358">
        <v>4400</v>
      </c>
      <c r="O172" s="357" t="s">
        <v>265</v>
      </c>
      <c r="P172" s="379">
        <v>1</v>
      </c>
      <c r="Q172" s="357"/>
      <c r="R172" s="360"/>
      <c r="S172" s="357" t="s">
        <v>260</v>
      </c>
      <c r="T172" s="357"/>
      <c r="U172" s="363">
        <f>N172*P172</f>
        <v>4400</v>
      </c>
    </row>
    <row r="173" spans="1:21" ht="18.75" hidden="1" customHeight="1">
      <c r="A173" s="362"/>
      <c r="B173" s="352"/>
      <c r="C173" s="352"/>
      <c r="D173" s="353">
        <v>0</v>
      </c>
      <c r="E173" s="347">
        <f t="shared" ref="E173:E179" si="13">U173</f>
        <v>0</v>
      </c>
      <c r="F173" s="353"/>
      <c r="G173" s="354"/>
      <c r="H173" s="355"/>
      <c r="I173" s="355"/>
      <c r="J173" s="355"/>
      <c r="K173" s="355"/>
      <c r="L173" s="393" t="s">
        <v>274</v>
      </c>
      <c r="M173" s="357"/>
      <c r="N173" s="358"/>
      <c r="O173" s="357" t="s">
        <v>265</v>
      </c>
      <c r="P173" s="379">
        <v>4</v>
      </c>
      <c r="Q173" s="357"/>
      <c r="R173" s="360"/>
      <c r="S173" s="357" t="s">
        <v>260</v>
      </c>
      <c r="T173" s="357"/>
      <c r="U173" s="363"/>
    </row>
    <row r="174" spans="1:21" ht="18.75" hidden="1" customHeight="1">
      <c r="A174" s="411"/>
      <c r="B174" s="394"/>
      <c r="C174" s="352" t="s">
        <v>261</v>
      </c>
      <c r="D174" s="353">
        <v>0</v>
      </c>
      <c r="E174" s="353">
        <f t="shared" si="13"/>
        <v>0</v>
      </c>
      <c r="F174" s="353">
        <f>E174-D174</f>
        <v>0</v>
      </c>
      <c r="G174" s="395"/>
      <c r="H174" s="355"/>
      <c r="I174" s="355"/>
      <c r="J174" s="355"/>
      <c r="K174" s="355"/>
      <c r="L174" s="392" t="s">
        <v>155</v>
      </c>
      <c r="M174" s="357"/>
      <c r="N174" s="358"/>
      <c r="O174" s="357"/>
      <c r="P174" s="389"/>
      <c r="Q174" s="357"/>
      <c r="R174" s="360"/>
      <c r="S174" s="357"/>
      <c r="T174" s="357"/>
      <c r="U174" s="365">
        <v>0</v>
      </c>
    </row>
    <row r="175" spans="1:21" ht="18.75" hidden="1" customHeight="1">
      <c r="A175" s="411"/>
      <c r="B175" s="394"/>
      <c r="C175" s="369"/>
      <c r="D175" s="353"/>
      <c r="E175" s="353">
        <f t="shared" si="13"/>
        <v>0</v>
      </c>
      <c r="F175" s="353">
        <f>E175-D175</f>
        <v>0</v>
      </c>
      <c r="G175" s="395"/>
      <c r="H175" s="355"/>
      <c r="I175" s="377"/>
      <c r="J175" s="355"/>
      <c r="K175" s="355"/>
      <c r="L175" s="393"/>
      <c r="M175" s="357"/>
      <c r="N175" s="358"/>
      <c r="O175" s="357" t="s">
        <v>265</v>
      </c>
      <c r="P175" s="389">
        <v>1</v>
      </c>
      <c r="Q175" s="357" t="s">
        <v>265</v>
      </c>
      <c r="R175" s="360">
        <v>16</v>
      </c>
      <c r="S175" s="357" t="s">
        <v>260</v>
      </c>
      <c r="T175" s="357"/>
      <c r="U175" s="363"/>
    </row>
    <row r="176" spans="1:21" ht="18.75" customHeight="1">
      <c r="A176" s="411"/>
      <c r="B176" s="394"/>
      <c r="C176" s="352" t="s">
        <v>396</v>
      </c>
      <c r="D176" s="560">
        <v>1000000</v>
      </c>
      <c r="E176" s="353">
        <f t="shared" si="13"/>
        <v>150000</v>
      </c>
      <c r="F176" s="353">
        <f>E176-D176</f>
        <v>-850000</v>
      </c>
      <c r="G176" s="354">
        <f>F176/D176*100</f>
        <v>-85</v>
      </c>
      <c r="H176" s="355">
        <v>150000</v>
      </c>
      <c r="I176" s="377"/>
      <c r="J176" s="355"/>
      <c r="K176" s="355"/>
      <c r="L176" s="396" t="s">
        <v>178</v>
      </c>
      <c r="M176" s="357"/>
      <c r="N176" s="358"/>
      <c r="O176" s="357"/>
      <c r="P176" s="359"/>
      <c r="Q176" s="357"/>
      <c r="R176" s="360"/>
      <c r="S176" s="357"/>
      <c r="T176" s="357"/>
      <c r="U176" s="365">
        <v>150000</v>
      </c>
    </row>
    <row r="177" spans="1:21" ht="18.75" hidden="1" customHeight="1">
      <c r="A177" s="411"/>
      <c r="B177" s="132"/>
      <c r="C177" s="369"/>
      <c r="D177" s="560"/>
      <c r="E177" s="353">
        <f t="shared" si="13"/>
        <v>0</v>
      </c>
      <c r="F177" s="353">
        <f>E177-D177</f>
        <v>0</v>
      </c>
      <c r="G177" s="377"/>
      <c r="H177" s="377"/>
      <c r="I177" s="377"/>
      <c r="J177" s="377"/>
      <c r="K177" s="377"/>
      <c r="L177" s="397" t="s">
        <v>154</v>
      </c>
      <c r="M177" s="357"/>
      <c r="N177" s="358">
        <f>ROUNDUP(U177/P177,-1)</f>
        <v>0</v>
      </c>
      <c r="O177" s="357" t="s">
        <v>265</v>
      </c>
      <c r="P177" s="359">
        <v>12</v>
      </c>
      <c r="Q177" s="357"/>
      <c r="R177" s="360"/>
      <c r="S177" s="357" t="s">
        <v>260</v>
      </c>
      <c r="T177" s="357"/>
      <c r="U177" s="363"/>
    </row>
    <row r="178" spans="1:21" ht="18.75" hidden="1" customHeight="1">
      <c r="A178" s="411"/>
      <c r="B178" s="394"/>
      <c r="C178" s="398"/>
      <c r="D178" s="560"/>
      <c r="E178" s="353"/>
      <c r="F178" s="353"/>
      <c r="G178" s="395"/>
      <c r="H178" s="355"/>
      <c r="I178" s="355"/>
      <c r="J178" s="355"/>
      <c r="K178" s="355"/>
      <c r="L178" s="397" t="s">
        <v>136</v>
      </c>
      <c r="M178" s="357"/>
      <c r="N178" s="358">
        <v>0</v>
      </c>
      <c r="O178" s="357" t="s">
        <v>265</v>
      </c>
      <c r="P178" s="359">
        <v>12</v>
      </c>
      <c r="Q178" s="357"/>
      <c r="R178" s="360"/>
      <c r="S178" s="357" t="s">
        <v>260</v>
      </c>
      <c r="T178" s="357"/>
      <c r="U178" s="363"/>
    </row>
    <row r="179" spans="1:21" ht="18.75" customHeight="1">
      <c r="A179" s="411"/>
      <c r="B179" s="394"/>
      <c r="C179" s="398" t="s">
        <v>253</v>
      </c>
      <c r="D179" s="560">
        <v>6900000</v>
      </c>
      <c r="E179" s="353">
        <f t="shared" si="13"/>
        <v>2603750</v>
      </c>
      <c r="F179" s="353">
        <f>E179-D179</f>
        <v>-4296250</v>
      </c>
      <c r="G179" s="354">
        <f>F179/D179*100</f>
        <v>-62.264492753623188</v>
      </c>
      <c r="H179" s="355">
        <v>2101910</v>
      </c>
      <c r="I179" s="377"/>
      <c r="J179" s="355">
        <v>501840</v>
      </c>
      <c r="K179" s="377"/>
      <c r="L179" s="399" t="s">
        <v>140</v>
      </c>
      <c r="M179" s="368"/>
      <c r="N179" s="358"/>
      <c r="O179" s="357"/>
      <c r="P179" s="359"/>
      <c r="Q179" s="357"/>
      <c r="R179" s="360"/>
      <c r="S179" s="357"/>
      <c r="T179" s="357"/>
      <c r="U179" s="365">
        <f>U180+U181+U182</f>
        <v>2603750</v>
      </c>
    </row>
    <row r="180" spans="1:21" ht="18.75" customHeight="1">
      <c r="A180" s="411"/>
      <c r="B180" s="394"/>
      <c r="C180" s="369"/>
      <c r="D180" s="353"/>
      <c r="E180" s="353"/>
      <c r="F180" s="353"/>
      <c r="G180" s="354"/>
      <c r="H180" s="355"/>
      <c r="I180" s="355"/>
      <c r="J180" s="355"/>
      <c r="K180" s="355"/>
      <c r="L180" s="400" t="s">
        <v>162</v>
      </c>
      <c r="M180" s="368"/>
      <c r="N180" s="358">
        <v>191090</v>
      </c>
      <c r="O180" s="357" t="s">
        <v>265</v>
      </c>
      <c r="P180" s="359">
        <v>11</v>
      </c>
      <c r="Q180" s="357"/>
      <c r="R180" s="360"/>
      <c r="S180" s="357" t="s">
        <v>260</v>
      </c>
      <c r="T180" s="357"/>
      <c r="U180" s="363">
        <v>2101910</v>
      </c>
    </row>
    <row r="181" spans="1:21" ht="18.75" customHeight="1">
      <c r="A181" s="411"/>
      <c r="B181" s="394"/>
      <c r="C181" s="398"/>
      <c r="D181" s="353"/>
      <c r="E181" s="353"/>
      <c r="F181" s="353"/>
      <c r="G181" s="395"/>
      <c r="H181" s="355"/>
      <c r="I181" s="377"/>
      <c r="J181" s="355"/>
      <c r="K181" s="377"/>
      <c r="L181" s="400" t="s">
        <v>158</v>
      </c>
      <c r="M181" s="368"/>
      <c r="N181" s="358">
        <v>14840</v>
      </c>
      <c r="O181" s="357" t="s">
        <v>265</v>
      </c>
      <c r="P181" s="359">
        <v>1</v>
      </c>
      <c r="Q181" s="357"/>
      <c r="R181" s="360"/>
      <c r="S181" s="357" t="s">
        <v>260</v>
      </c>
      <c r="T181" s="357"/>
      <c r="U181" s="363">
        <f>N181*P181</f>
        <v>14840</v>
      </c>
    </row>
    <row r="182" spans="1:21" ht="18.75" customHeight="1">
      <c r="A182" s="411"/>
      <c r="B182" s="394"/>
      <c r="C182" s="398"/>
      <c r="D182" s="353"/>
      <c r="E182" s="353"/>
      <c r="F182" s="353"/>
      <c r="G182" s="395"/>
      <c r="H182" s="355"/>
      <c r="I182" s="377"/>
      <c r="J182" s="355"/>
      <c r="K182" s="377"/>
      <c r="L182" s="400" t="s">
        <v>337</v>
      </c>
      <c r="M182" s="368"/>
      <c r="N182" s="358">
        <v>487000</v>
      </c>
      <c r="O182" s="357" t="s">
        <v>265</v>
      </c>
      <c r="P182" s="379">
        <v>1</v>
      </c>
      <c r="Q182" s="357"/>
      <c r="R182" s="360"/>
      <c r="S182" s="357" t="s">
        <v>260</v>
      </c>
      <c r="T182" s="357"/>
      <c r="U182" s="363">
        <f>N182*P182</f>
        <v>487000</v>
      </c>
    </row>
    <row r="183" spans="1:21" ht="18.75" customHeight="1">
      <c r="A183" s="411"/>
      <c r="B183" s="401" t="s">
        <v>247</v>
      </c>
      <c r="C183" s="402" t="s">
        <v>398</v>
      </c>
      <c r="D183" s="347">
        <f>SUM(D185:D201)</f>
        <v>4952000</v>
      </c>
      <c r="E183" s="347">
        <f>SUM(E185:E201)</f>
        <v>2818570</v>
      </c>
      <c r="F183" s="347">
        <f>E183-D183</f>
        <v>-2133430</v>
      </c>
      <c r="G183" s="348">
        <f>F183/D183*100</f>
        <v>-43.08218901453958</v>
      </c>
      <c r="H183" s="347">
        <f>SUM(H184:H205)</f>
        <v>1151500</v>
      </c>
      <c r="I183" s="347"/>
      <c r="J183" s="347">
        <f>SUM(J184:J205)</f>
        <v>1667070</v>
      </c>
      <c r="K183" s="347"/>
      <c r="L183" s="401"/>
      <c r="M183" s="403"/>
      <c r="N183" s="403"/>
      <c r="O183" s="403"/>
      <c r="P183" s="403"/>
      <c r="Q183" s="403"/>
      <c r="R183" s="403"/>
      <c r="S183" s="403"/>
      <c r="T183" s="403"/>
      <c r="U183" s="517">
        <f>SUM(U185,U187,U192,U196)</f>
        <v>2818570</v>
      </c>
    </row>
    <row r="184" spans="1:21" ht="18.75" hidden="1" customHeight="1">
      <c r="A184" s="411"/>
      <c r="B184" s="394"/>
      <c r="C184" s="398" t="s">
        <v>127</v>
      </c>
      <c r="D184" s="353">
        <v>0</v>
      </c>
      <c r="E184" s="353" t="e">
        <f t="shared" ref="E184" si="14">U184</f>
        <v>#REF!</v>
      </c>
      <c r="F184" s="353" t="e">
        <f>E184-D184</f>
        <v>#REF!</v>
      </c>
      <c r="G184" s="395"/>
      <c r="H184" s="355"/>
      <c r="I184" s="377"/>
      <c r="J184" s="355"/>
      <c r="K184" s="377"/>
      <c r="L184" s="399" t="s">
        <v>142</v>
      </c>
      <c r="M184" s="368"/>
      <c r="N184" s="358"/>
      <c r="O184" s="357" t="s">
        <v>265</v>
      </c>
      <c r="P184" s="359">
        <v>9</v>
      </c>
      <c r="Q184" s="357"/>
      <c r="R184" s="360"/>
      <c r="S184" s="357"/>
      <c r="T184" s="357"/>
      <c r="U184" s="365" t="e">
        <f>#REF!</f>
        <v>#REF!</v>
      </c>
    </row>
    <row r="185" spans="1:21" ht="18.75" customHeight="1">
      <c r="A185" s="411"/>
      <c r="B185" s="394"/>
      <c r="C185" s="561" t="s">
        <v>218</v>
      </c>
      <c r="D185" s="560">
        <v>50000</v>
      </c>
      <c r="E185" s="560">
        <v>50000</v>
      </c>
      <c r="F185" s="353">
        <f>E185-D185</f>
        <v>0</v>
      </c>
      <c r="G185" s="354">
        <f>F185/D185*100</f>
        <v>0</v>
      </c>
      <c r="H185" s="355"/>
      <c r="I185" s="377"/>
      <c r="J185" s="355">
        <v>50000</v>
      </c>
      <c r="K185" s="355"/>
      <c r="L185" s="399" t="s">
        <v>234</v>
      </c>
      <c r="M185" s="368"/>
      <c r="N185" s="358"/>
      <c r="O185" s="357"/>
      <c r="P185" s="409"/>
      <c r="Q185" s="357"/>
      <c r="R185" s="410"/>
      <c r="S185" s="357"/>
      <c r="T185" s="357"/>
      <c r="U185" s="576">
        <f>U186</f>
        <v>50000</v>
      </c>
    </row>
    <row r="186" spans="1:21" ht="18.75" customHeight="1">
      <c r="A186" s="411"/>
      <c r="B186" s="394"/>
      <c r="C186" s="561"/>
      <c r="D186" s="560"/>
      <c r="E186" s="560"/>
      <c r="F186" s="353"/>
      <c r="G186" s="354"/>
      <c r="H186" s="355"/>
      <c r="I186" s="377"/>
      <c r="J186" s="355"/>
      <c r="K186" s="355"/>
      <c r="L186" s="400" t="s">
        <v>406</v>
      </c>
      <c r="M186" s="368"/>
      <c r="N186" s="358">
        <v>50000</v>
      </c>
      <c r="O186" s="357" t="s">
        <v>265</v>
      </c>
      <c r="P186" s="409">
        <v>1</v>
      </c>
      <c r="Q186" s="357"/>
      <c r="R186" s="410"/>
      <c r="S186" s="357" t="s">
        <v>260</v>
      </c>
      <c r="T186" s="357"/>
      <c r="U186" s="363">
        <f>N186*P186</f>
        <v>50000</v>
      </c>
    </row>
    <row r="187" spans="1:21" ht="18.75" customHeight="1">
      <c r="A187" s="411"/>
      <c r="B187" s="394"/>
      <c r="C187" s="561" t="s">
        <v>214</v>
      </c>
      <c r="D187" s="560">
        <v>2420000</v>
      </c>
      <c r="E187" s="560">
        <v>1507770</v>
      </c>
      <c r="F187" s="353">
        <f>E187-D187</f>
        <v>-912230</v>
      </c>
      <c r="G187" s="354">
        <f>F187/D187*100</f>
        <v>-37.695454545454545</v>
      </c>
      <c r="H187" s="355"/>
      <c r="I187" s="406"/>
      <c r="J187" s="405">
        <v>1507770</v>
      </c>
      <c r="K187" s="377"/>
      <c r="L187" s="399" t="s">
        <v>173</v>
      </c>
      <c r="M187" s="368"/>
      <c r="N187" s="358"/>
      <c r="O187" s="357"/>
      <c r="P187" s="359"/>
      <c r="Q187" s="357"/>
      <c r="R187" s="360"/>
      <c r="S187" s="357"/>
      <c r="T187" s="357"/>
      <c r="U187" s="365">
        <f>SUM(U188+U189,U190,U191)</f>
        <v>1507770</v>
      </c>
    </row>
    <row r="188" spans="1:21" ht="18.75" customHeight="1">
      <c r="A188" s="411"/>
      <c r="B188" s="394"/>
      <c r="C188" s="561"/>
      <c r="D188" s="560"/>
      <c r="E188" s="560"/>
      <c r="F188" s="353"/>
      <c r="G188" s="354"/>
      <c r="H188" s="355"/>
      <c r="I188" s="406"/>
      <c r="J188" s="405"/>
      <c r="K188" s="377"/>
      <c r="L188" s="400" t="s">
        <v>408</v>
      </c>
      <c r="M188" s="368"/>
      <c r="N188" s="358">
        <v>297300</v>
      </c>
      <c r="O188" s="357" t="s">
        <v>265</v>
      </c>
      <c r="P188" s="409">
        <v>1</v>
      </c>
      <c r="Q188" s="357"/>
      <c r="R188" s="360"/>
      <c r="S188" s="357" t="s">
        <v>260</v>
      </c>
      <c r="T188" s="357"/>
      <c r="U188" s="363">
        <v>297300</v>
      </c>
    </row>
    <row r="189" spans="1:21" ht="18.75" customHeight="1">
      <c r="A189" s="411"/>
      <c r="B189" s="394"/>
      <c r="C189" s="561"/>
      <c r="D189" s="560"/>
      <c r="E189" s="560"/>
      <c r="F189" s="353"/>
      <c r="G189" s="354"/>
      <c r="H189" s="355"/>
      <c r="I189" s="406"/>
      <c r="J189" s="405"/>
      <c r="K189" s="406"/>
      <c r="L189" s="400" t="s">
        <v>215</v>
      </c>
      <c r="M189" s="407"/>
      <c r="N189" s="408">
        <v>177000</v>
      </c>
      <c r="O189" s="357" t="s">
        <v>265</v>
      </c>
      <c r="P189" s="409">
        <v>1</v>
      </c>
      <c r="Q189" s="357"/>
      <c r="R189" s="410"/>
      <c r="S189" s="357" t="s">
        <v>260</v>
      </c>
      <c r="T189" s="357"/>
      <c r="U189" s="363">
        <f>N189*P189</f>
        <v>177000</v>
      </c>
    </row>
    <row r="190" spans="1:21" ht="18.75" customHeight="1">
      <c r="A190" s="411"/>
      <c r="B190" s="394"/>
      <c r="C190" s="561"/>
      <c r="D190" s="560"/>
      <c r="E190" s="404"/>
      <c r="F190" s="353"/>
      <c r="G190" s="354"/>
      <c r="H190" s="355"/>
      <c r="I190" s="406"/>
      <c r="J190" s="405"/>
      <c r="K190" s="406"/>
      <c r="L190" s="400" t="s">
        <v>220</v>
      </c>
      <c r="M190" s="407"/>
      <c r="N190" s="408">
        <f>73800+351000</f>
        <v>424800</v>
      </c>
      <c r="O190" s="357" t="s">
        <v>265</v>
      </c>
      <c r="P190" s="409">
        <v>1</v>
      </c>
      <c r="Q190" s="357"/>
      <c r="R190" s="410"/>
      <c r="S190" s="357" t="s">
        <v>260</v>
      </c>
      <c r="T190" s="357"/>
      <c r="U190" s="363">
        <f>N190*P190</f>
        <v>424800</v>
      </c>
    </row>
    <row r="191" spans="1:21" ht="18.75" customHeight="1">
      <c r="A191" s="411"/>
      <c r="B191" s="394"/>
      <c r="C191" s="561"/>
      <c r="D191" s="560"/>
      <c r="E191" s="404"/>
      <c r="F191" s="353"/>
      <c r="G191" s="354"/>
      <c r="H191" s="355"/>
      <c r="I191" s="406"/>
      <c r="J191" s="405"/>
      <c r="K191" s="406"/>
      <c r="L191" s="400" t="s">
        <v>352</v>
      </c>
      <c r="M191" s="407"/>
      <c r="N191" s="408">
        <v>60870</v>
      </c>
      <c r="O191" s="357" t="s">
        <v>265</v>
      </c>
      <c r="P191" s="409">
        <v>10</v>
      </c>
      <c r="Q191" s="357"/>
      <c r="R191" s="410"/>
      <c r="S191" s="357" t="s">
        <v>260</v>
      </c>
      <c r="T191" s="357"/>
      <c r="U191" s="363">
        <v>608670</v>
      </c>
    </row>
    <row r="192" spans="1:21" ht="18.75" customHeight="1">
      <c r="A192" s="411"/>
      <c r="B192" s="394"/>
      <c r="C192" s="561" t="s">
        <v>300</v>
      </c>
      <c r="D192" s="560">
        <v>480000</v>
      </c>
      <c r="E192" s="560">
        <v>109300</v>
      </c>
      <c r="F192" s="353">
        <f>E192-D192</f>
        <v>-370700</v>
      </c>
      <c r="G192" s="354">
        <f>F192/D192*100</f>
        <v>-77.229166666666671</v>
      </c>
      <c r="H192" s="355"/>
      <c r="I192" s="377"/>
      <c r="J192" s="355">
        <v>109300</v>
      </c>
      <c r="K192" s="406"/>
      <c r="L192" s="412" t="s">
        <v>241</v>
      </c>
      <c r="M192" s="407"/>
      <c r="N192" s="408"/>
      <c r="O192" s="357"/>
      <c r="P192" s="409"/>
      <c r="Q192" s="357"/>
      <c r="R192" s="410"/>
      <c r="S192" s="357"/>
      <c r="T192" s="357"/>
      <c r="U192" s="576">
        <f>U193</f>
        <v>109300</v>
      </c>
    </row>
    <row r="193" spans="1:21" ht="18.75" customHeight="1">
      <c r="A193" s="411"/>
      <c r="B193" s="394"/>
      <c r="C193" s="561"/>
      <c r="D193" s="560"/>
      <c r="E193" s="560"/>
      <c r="F193" s="353"/>
      <c r="G193" s="354"/>
      <c r="H193" s="355"/>
      <c r="I193" s="377"/>
      <c r="J193" s="355"/>
      <c r="K193" s="406"/>
      <c r="L193" s="372" t="s">
        <v>409</v>
      </c>
      <c r="M193" s="407"/>
      <c r="N193" s="408">
        <v>109300</v>
      </c>
      <c r="O193" s="357" t="s">
        <v>265</v>
      </c>
      <c r="P193" s="409">
        <v>1</v>
      </c>
      <c r="Q193" s="357"/>
      <c r="R193" s="410"/>
      <c r="S193" s="357" t="s">
        <v>260</v>
      </c>
      <c r="T193" s="357"/>
      <c r="U193" s="363">
        <f>N193*P193</f>
        <v>109300</v>
      </c>
    </row>
    <row r="194" spans="1:21" ht="18.75" customHeight="1">
      <c r="A194" s="411"/>
      <c r="B194" s="394"/>
      <c r="C194" s="561" t="s">
        <v>200</v>
      </c>
      <c r="D194" s="560">
        <v>360000</v>
      </c>
      <c r="E194" s="404"/>
      <c r="F194" s="353">
        <f>E194-D194</f>
        <v>-360000</v>
      </c>
      <c r="G194" s="354">
        <f>F194/D194*100</f>
        <v>-100</v>
      </c>
      <c r="H194" s="355"/>
      <c r="I194" s="355"/>
      <c r="J194" s="355"/>
      <c r="K194" s="377"/>
      <c r="L194" s="412" t="s">
        <v>407</v>
      </c>
      <c r="M194" s="368"/>
      <c r="N194" s="358"/>
      <c r="O194" s="357"/>
      <c r="P194" s="389"/>
      <c r="Q194" s="357"/>
      <c r="R194" s="360"/>
      <c r="S194" s="357"/>
      <c r="T194" s="357"/>
      <c r="U194" s="365">
        <v>0</v>
      </c>
    </row>
    <row r="195" spans="1:21" ht="18.75" customHeight="1">
      <c r="A195" s="411"/>
      <c r="B195" s="394"/>
      <c r="C195" s="561"/>
      <c r="D195" s="560"/>
      <c r="E195" s="404"/>
      <c r="F195" s="353"/>
      <c r="G195" s="354"/>
      <c r="H195" s="355"/>
      <c r="I195" s="355"/>
      <c r="J195" s="355"/>
      <c r="K195" s="377"/>
      <c r="L195" s="372" t="s">
        <v>410</v>
      </c>
      <c r="M195" s="368"/>
      <c r="N195" s="358"/>
      <c r="O195" s="357"/>
      <c r="P195" s="389"/>
      <c r="Q195" s="357"/>
      <c r="R195" s="360"/>
      <c r="S195" s="357"/>
      <c r="T195" s="357"/>
      <c r="U195" s="365">
        <v>0</v>
      </c>
    </row>
    <row r="196" spans="1:21" ht="18.75" customHeight="1">
      <c r="A196" s="411"/>
      <c r="B196" s="394"/>
      <c r="C196" s="561" t="s">
        <v>293</v>
      </c>
      <c r="D196" s="560">
        <v>1642000</v>
      </c>
      <c r="E196" s="560">
        <v>1151500</v>
      </c>
      <c r="F196" s="353">
        <f>E196-D196</f>
        <v>-490500</v>
      </c>
      <c r="G196" s="354">
        <f>F196/D196*100</f>
        <v>-29.8721071863581</v>
      </c>
      <c r="H196" s="355">
        <v>1151500</v>
      </c>
      <c r="I196" s="355"/>
      <c r="J196" s="355"/>
      <c r="K196" s="377"/>
      <c r="L196" s="412" t="s">
        <v>318</v>
      </c>
      <c r="M196" s="368"/>
      <c r="N196" s="358"/>
      <c r="O196" s="357"/>
      <c r="P196" s="389"/>
      <c r="Q196" s="357"/>
      <c r="R196" s="360"/>
      <c r="S196" s="357"/>
      <c r="T196" s="357"/>
      <c r="U196" s="365">
        <f>U198+U199+U200+U201+U202+U197</f>
        <v>1151500</v>
      </c>
    </row>
    <row r="197" spans="1:21" ht="18.75" customHeight="1">
      <c r="A197" s="411"/>
      <c r="B197" s="394"/>
      <c r="C197" s="561"/>
      <c r="D197" s="560"/>
      <c r="E197" s="404"/>
      <c r="F197" s="353"/>
      <c r="G197" s="354"/>
      <c r="H197" s="355"/>
      <c r="I197" s="377"/>
      <c r="J197" s="355"/>
      <c r="K197" s="355"/>
      <c r="L197" s="400" t="s">
        <v>366</v>
      </c>
      <c r="M197" s="368"/>
      <c r="N197" s="358">
        <v>40000</v>
      </c>
      <c r="O197" s="357" t="s">
        <v>265</v>
      </c>
      <c r="P197" s="360">
        <v>1</v>
      </c>
      <c r="Q197" s="357" t="s">
        <v>265</v>
      </c>
      <c r="R197" s="379">
        <v>1</v>
      </c>
      <c r="S197" s="357" t="s">
        <v>260</v>
      </c>
      <c r="T197" s="357"/>
      <c r="U197" s="363">
        <f>N197*P197</f>
        <v>40000</v>
      </c>
    </row>
    <row r="198" spans="1:21" ht="18.75" customHeight="1">
      <c r="A198" s="411"/>
      <c r="B198" s="394"/>
      <c r="C198" s="561"/>
      <c r="D198" s="353"/>
      <c r="E198" s="353"/>
      <c r="F198" s="353"/>
      <c r="G198" s="354"/>
      <c r="H198" s="355"/>
      <c r="I198" s="355"/>
      <c r="J198" s="355"/>
      <c r="K198" s="377"/>
      <c r="L198" s="400" t="s">
        <v>315</v>
      </c>
      <c r="M198" s="368"/>
      <c r="N198" s="358">
        <v>136875</v>
      </c>
      <c r="O198" s="357" t="s">
        <v>265</v>
      </c>
      <c r="P198" s="360">
        <v>4</v>
      </c>
      <c r="Q198" s="357" t="s">
        <v>265</v>
      </c>
      <c r="R198" s="379">
        <v>1</v>
      </c>
      <c r="S198" s="357" t="s">
        <v>260</v>
      </c>
      <c r="T198" s="357"/>
      <c r="U198" s="363">
        <f>N198*P198</f>
        <v>547500</v>
      </c>
    </row>
    <row r="199" spans="1:21" ht="18.75" customHeight="1">
      <c r="A199" s="411"/>
      <c r="B199" s="394"/>
      <c r="C199" s="561"/>
      <c r="D199" s="353"/>
      <c r="E199" s="353"/>
      <c r="F199" s="353"/>
      <c r="G199" s="354"/>
      <c r="H199" s="355"/>
      <c r="I199" s="355"/>
      <c r="J199" s="355"/>
      <c r="K199" s="355"/>
      <c r="L199" s="400" t="s">
        <v>309</v>
      </c>
      <c r="M199" s="368"/>
      <c r="N199" s="358">
        <v>45000</v>
      </c>
      <c r="O199" s="357" t="s">
        <v>265</v>
      </c>
      <c r="P199" s="360">
        <v>4</v>
      </c>
      <c r="Q199" s="357" t="s">
        <v>265</v>
      </c>
      <c r="R199" s="379">
        <v>1</v>
      </c>
      <c r="S199" s="357" t="s">
        <v>260</v>
      </c>
      <c r="T199" s="357"/>
      <c r="U199" s="363">
        <f>N199*P199</f>
        <v>180000</v>
      </c>
    </row>
    <row r="200" spans="1:21" ht="18.75" customHeight="1">
      <c r="A200" s="411"/>
      <c r="B200" s="394"/>
      <c r="C200" s="561"/>
      <c r="D200" s="560"/>
      <c r="E200" s="560"/>
      <c r="F200" s="353"/>
      <c r="G200" s="354"/>
      <c r="H200" s="355"/>
      <c r="I200" s="377"/>
      <c r="J200" s="355"/>
      <c r="K200" s="377"/>
      <c r="L200" s="400" t="s">
        <v>306</v>
      </c>
      <c r="M200" s="368"/>
      <c r="N200" s="358">
        <v>60000</v>
      </c>
      <c r="O200" s="357" t="s">
        <v>265</v>
      </c>
      <c r="P200" s="360">
        <v>4</v>
      </c>
      <c r="Q200" s="357" t="s">
        <v>265</v>
      </c>
      <c r="R200" s="379">
        <v>1</v>
      </c>
      <c r="S200" s="357" t="s">
        <v>260</v>
      </c>
      <c r="T200" s="357"/>
      <c r="U200" s="363">
        <f>N200*P200</f>
        <v>240000</v>
      </c>
    </row>
    <row r="201" spans="1:21" ht="18.75" customHeight="1">
      <c r="A201" s="411"/>
      <c r="B201" s="394"/>
      <c r="C201" s="561"/>
      <c r="D201" s="378"/>
      <c r="E201" s="353"/>
      <c r="F201" s="353"/>
      <c r="G201" s="354"/>
      <c r="H201" s="355"/>
      <c r="I201" s="355"/>
      <c r="J201" s="355"/>
      <c r="K201" s="355"/>
      <c r="L201" s="400" t="s">
        <v>373</v>
      </c>
      <c r="M201" s="368"/>
      <c r="N201" s="358">
        <v>36000</v>
      </c>
      <c r="O201" s="357" t="s">
        <v>265</v>
      </c>
      <c r="P201" s="360">
        <v>4</v>
      </c>
      <c r="Q201" s="357" t="s">
        <v>265</v>
      </c>
      <c r="R201" s="379">
        <v>1</v>
      </c>
      <c r="S201" s="357" t="s">
        <v>260</v>
      </c>
      <c r="T201" s="357"/>
      <c r="U201" s="363">
        <f>N201*P201</f>
        <v>144000</v>
      </c>
    </row>
    <row r="202" spans="1:21" ht="18.75" hidden="1" customHeight="1">
      <c r="A202" s="381"/>
      <c r="B202" s="132"/>
      <c r="C202" s="369"/>
      <c r="D202" s="376"/>
      <c r="E202" s="353">
        <f>U202</f>
        <v>0</v>
      </c>
      <c r="F202" s="353">
        <f t="shared" ref="F202:F213" si="15">E202-D202</f>
        <v>0</v>
      </c>
      <c r="G202" s="377"/>
      <c r="H202" s="377"/>
      <c r="I202" s="377"/>
      <c r="J202" s="377"/>
      <c r="K202" s="377"/>
      <c r="L202" s="399" t="s">
        <v>170</v>
      </c>
      <c r="M202" s="368"/>
      <c r="N202" s="358"/>
      <c r="O202" s="357"/>
      <c r="P202" s="389"/>
      <c r="Q202" s="357"/>
      <c r="R202" s="360"/>
      <c r="S202" s="357"/>
      <c r="T202" s="357"/>
      <c r="U202" s="365"/>
    </row>
    <row r="203" spans="1:21" ht="18.75" hidden="1" customHeight="1">
      <c r="A203" s="411"/>
      <c r="B203" s="394"/>
      <c r="C203" s="369" t="s">
        <v>133</v>
      </c>
      <c r="D203" s="353">
        <v>0</v>
      </c>
      <c r="E203" s="353">
        <f>U203</f>
        <v>0</v>
      </c>
      <c r="F203" s="353">
        <f t="shared" si="15"/>
        <v>0</v>
      </c>
      <c r="G203" s="395"/>
      <c r="H203" s="355"/>
      <c r="I203" s="355"/>
      <c r="J203" s="355"/>
      <c r="K203" s="355"/>
      <c r="L203" s="400" t="s">
        <v>179</v>
      </c>
      <c r="M203" s="368"/>
      <c r="N203" s="358">
        <v>0</v>
      </c>
      <c r="O203" s="357" t="s">
        <v>265</v>
      </c>
      <c r="P203" s="379">
        <v>4</v>
      </c>
      <c r="Q203" s="357"/>
      <c r="R203" s="360"/>
      <c r="S203" s="357" t="s">
        <v>260</v>
      </c>
      <c r="T203" s="357"/>
      <c r="U203" s="363"/>
    </row>
    <row r="204" spans="1:21" ht="18.75" hidden="1" customHeight="1">
      <c r="A204" s="381"/>
      <c r="B204" s="132"/>
      <c r="C204" s="369"/>
      <c r="D204" s="376"/>
      <c r="E204" s="353">
        <f>U204</f>
        <v>0</v>
      </c>
      <c r="F204" s="353">
        <f t="shared" si="15"/>
        <v>0</v>
      </c>
      <c r="G204" s="377"/>
      <c r="H204" s="377"/>
      <c r="I204" s="377"/>
      <c r="J204" s="377"/>
      <c r="K204" s="377"/>
      <c r="L204" s="399" t="s">
        <v>187</v>
      </c>
      <c r="M204" s="368"/>
      <c r="N204" s="358"/>
      <c r="O204" s="357"/>
      <c r="P204" s="359"/>
      <c r="Q204" s="357"/>
      <c r="R204" s="360"/>
      <c r="S204" s="357"/>
      <c r="T204" s="357"/>
      <c r="U204" s="365"/>
    </row>
    <row r="205" spans="1:21" ht="18.75" hidden="1" customHeight="1">
      <c r="A205" s="411"/>
      <c r="B205" s="132"/>
      <c r="C205" s="369"/>
      <c r="D205" s="376"/>
      <c r="E205" s="353">
        <f>U205</f>
        <v>0</v>
      </c>
      <c r="F205" s="353">
        <f t="shared" si="15"/>
        <v>0</v>
      </c>
      <c r="G205" s="377"/>
      <c r="H205" s="377"/>
      <c r="I205" s="377"/>
      <c r="J205" s="377"/>
      <c r="K205" s="377"/>
      <c r="L205" s="400" t="s">
        <v>194</v>
      </c>
      <c r="M205" s="368"/>
      <c r="N205" s="358">
        <v>0</v>
      </c>
      <c r="O205" s="357" t="s">
        <v>265</v>
      </c>
      <c r="P205" s="379">
        <v>2</v>
      </c>
      <c r="Q205" s="357"/>
      <c r="R205" s="360"/>
      <c r="S205" s="357" t="s">
        <v>260</v>
      </c>
      <c r="T205" s="357"/>
      <c r="U205" s="363"/>
    </row>
    <row r="206" spans="1:21" ht="18.75" customHeight="1">
      <c r="A206" s="518" t="s">
        <v>262</v>
      </c>
      <c r="B206" s="413" t="s">
        <v>17</v>
      </c>
      <c r="C206" s="414"/>
      <c r="D206" s="384">
        <f>D207</f>
        <v>243845</v>
      </c>
      <c r="E206" s="384">
        <v>0</v>
      </c>
      <c r="F206" s="384">
        <f t="shared" si="15"/>
        <v>-243845</v>
      </c>
      <c r="G206" s="385">
        <f>F206/D206*100</f>
        <v>-100</v>
      </c>
      <c r="H206" s="415"/>
      <c r="I206" s="415"/>
      <c r="J206" s="415"/>
      <c r="K206" s="415"/>
      <c r="L206" s="413"/>
      <c r="M206" s="416"/>
      <c r="N206" s="416"/>
      <c r="O206" s="416"/>
      <c r="P206" s="416"/>
      <c r="Q206" s="416"/>
      <c r="R206" s="416"/>
      <c r="S206" s="416"/>
      <c r="T206" s="416"/>
      <c r="U206" s="519">
        <v>0</v>
      </c>
    </row>
    <row r="207" spans="1:21" ht="18.75" customHeight="1">
      <c r="A207" s="411"/>
      <c r="B207" s="401" t="s">
        <v>262</v>
      </c>
      <c r="C207" s="402" t="s">
        <v>398</v>
      </c>
      <c r="D207" s="347">
        <f>D208</f>
        <v>243845</v>
      </c>
      <c r="E207" s="347">
        <v>0</v>
      </c>
      <c r="F207" s="347">
        <f>E207-D207</f>
        <v>-243845</v>
      </c>
      <c r="G207" s="348">
        <f>F207/D207*100</f>
        <v>-100</v>
      </c>
      <c r="H207" s="390"/>
      <c r="I207" s="390"/>
      <c r="J207" s="390"/>
      <c r="K207" s="390"/>
      <c r="L207" s="401"/>
      <c r="M207" s="403"/>
      <c r="N207" s="403"/>
      <c r="O207" s="403"/>
      <c r="P207" s="403"/>
      <c r="Q207" s="403"/>
      <c r="R207" s="403"/>
      <c r="S207" s="403"/>
      <c r="T207" s="403"/>
      <c r="U207" s="517">
        <v>0</v>
      </c>
    </row>
    <row r="208" spans="1:21" ht="18.75" customHeight="1">
      <c r="A208" s="381"/>
      <c r="B208" s="132"/>
      <c r="C208" s="398" t="s">
        <v>262</v>
      </c>
      <c r="D208" s="564">
        <v>243845</v>
      </c>
      <c r="E208" s="353">
        <v>0</v>
      </c>
      <c r="F208" s="378">
        <f t="shared" si="15"/>
        <v>-243845</v>
      </c>
      <c r="G208" s="377"/>
      <c r="H208" s="377"/>
      <c r="I208" s="377"/>
      <c r="J208" s="377"/>
      <c r="K208" s="377"/>
      <c r="L208" s="399" t="s">
        <v>190</v>
      </c>
      <c r="M208" s="368"/>
      <c r="N208" s="358"/>
      <c r="O208" s="357"/>
      <c r="P208" s="359"/>
      <c r="Q208" s="357"/>
      <c r="R208" s="360"/>
      <c r="S208" s="357"/>
      <c r="T208" s="357"/>
      <c r="U208" s="365">
        <v>0</v>
      </c>
    </row>
    <row r="209" spans="1:21" ht="18.75" customHeight="1">
      <c r="A209" s="520" t="s">
        <v>122</v>
      </c>
      <c r="B209" s="413" t="s">
        <v>17</v>
      </c>
      <c r="C209" s="414"/>
      <c r="D209" s="563">
        <f>D210</f>
        <v>8359815</v>
      </c>
      <c r="E209" s="563">
        <f>E210</f>
        <v>8359815</v>
      </c>
      <c r="F209" s="384">
        <f t="shared" si="15"/>
        <v>0</v>
      </c>
      <c r="G209" s="385">
        <f>F209/D209*100</f>
        <v>0</v>
      </c>
      <c r="H209" s="415">
        <v>8359815</v>
      </c>
      <c r="I209" s="415"/>
      <c r="J209" s="415"/>
      <c r="K209" s="415"/>
      <c r="L209" s="413"/>
      <c r="M209" s="416"/>
      <c r="N209" s="416"/>
      <c r="O209" s="416"/>
      <c r="P209" s="416"/>
      <c r="Q209" s="416"/>
      <c r="R209" s="416"/>
      <c r="S209" s="416"/>
      <c r="T209" s="416"/>
      <c r="U209" s="519">
        <f>U210</f>
        <v>8359815</v>
      </c>
    </row>
    <row r="210" spans="1:21" ht="18.75" customHeight="1">
      <c r="A210" s="411"/>
      <c r="B210" s="402" t="s">
        <v>122</v>
      </c>
      <c r="C210" s="402" t="s">
        <v>398</v>
      </c>
      <c r="D210" s="347">
        <f>D211+D212</f>
        <v>8359815</v>
      </c>
      <c r="E210" s="347">
        <f>U210</f>
        <v>8359815</v>
      </c>
      <c r="F210" s="347">
        <f t="shared" si="15"/>
        <v>0</v>
      </c>
      <c r="G210" s="348">
        <f>F210/D210*100</f>
        <v>0</v>
      </c>
      <c r="H210" s="377">
        <v>8359815</v>
      </c>
      <c r="I210" s="347"/>
      <c r="J210" s="347"/>
      <c r="K210" s="347"/>
      <c r="L210" s="401"/>
      <c r="M210" s="403"/>
      <c r="N210" s="403"/>
      <c r="O210" s="403"/>
      <c r="P210" s="403"/>
      <c r="Q210" s="403"/>
      <c r="R210" s="403"/>
      <c r="S210" s="403"/>
      <c r="T210" s="403"/>
      <c r="U210" s="517">
        <f>SUM(U211:U212)</f>
        <v>8359815</v>
      </c>
    </row>
    <row r="211" spans="1:21" ht="18.75" customHeight="1">
      <c r="A211" s="381"/>
      <c r="B211" s="132"/>
      <c r="C211" s="398" t="s">
        <v>264</v>
      </c>
      <c r="D211" s="376"/>
      <c r="E211" s="353">
        <f>U211</f>
        <v>0</v>
      </c>
      <c r="F211" s="378">
        <f t="shared" si="15"/>
        <v>0</v>
      </c>
      <c r="G211" s="377"/>
      <c r="H211" s="377"/>
      <c r="I211" s="377"/>
      <c r="J211" s="377"/>
      <c r="K211" s="377"/>
      <c r="L211" s="399" t="s">
        <v>195</v>
      </c>
      <c r="M211" s="368"/>
      <c r="N211" s="358"/>
      <c r="O211" s="357"/>
      <c r="P211" s="389"/>
      <c r="Q211" s="357"/>
      <c r="R211" s="360"/>
      <c r="S211" s="357"/>
      <c r="T211" s="357"/>
      <c r="U211" s="365"/>
    </row>
    <row r="212" spans="1:21" ht="18.75" customHeight="1">
      <c r="A212" s="381"/>
      <c r="B212" s="132"/>
      <c r="C212" s="398" t="s">
        <v>255</v>
      </c>
      <c r="D212" s="562">
        <v>8359815</v>
      </c>
      <c r="E212" s="562">
        <v>8359815</v>
      </c>
      <c r="F212" s="378">
        <f t="shared" si="15"/>
        <v>0</v>
      </c>
      <c r="G212" s="562">
        <v>8359815</v>
      </c>
      <c r="H212" s="377">
        <v>8359815</v>
      </c>
      <c r="I212" s="377"/>
      <c r="J212" s="377"/>
      <c r="K212" s="377"/>
      <c r="L212" s="399" t="s">
        <v>313</v>
      </c>
      <c r="M212" s="368"/>
      <c r="N212" s="358"/>
      <c r="O212" s="357"/>
      <c r="P212" s="389"/>
      <c r="Q212" s="357"/>
      <c r="R212" s="360"/>
      <c r="S212" s="357"/>
      <c r="T212" s="357"/>
      <c r="U212" s="365">
        <v>8359815</v>
      </c>
    </row>
    <row r="213" spans="1:21" ht="18.75" customHeight="1">
      <c r="A213" s="696" t="s">
        <v>80</v>
      </c>
      <c r="B213" s="697"/>
      <c r="C213" s="697"/>
      <c r="D213" s="417">
        <v>0</v>
      </c>
      <c r="E213" s="418">
        <f>U213</f>
        <v>43570441</v>
      </c>
      <c r="F213" s="418">
        <f t="shared" si="15"/>
        <v>43570441</v>
      </c>
      <c r="G213" s="419">
        <v>0</v>
      </c>
      <c r="H213" s="420">
        <v>24808370</v>
      </c>
      <c r="I213" s="421">
        <v>0</v>
      </c>
      <c r="J213" s="421">
        <v>18762071</v>
      </c>
      <c r="K213" s="421">
        <v>0</v>
      </c>
      <c r="L213" s="422" t="s">
        <v>324</v>
      </c>
      <c r="M213" s="422"/>
      <c r="N213" s="423"/>
      <c r="O213" s="423"/>
      <c r="P213" s="423"/>
      <c r="Q213" s="423"/>
      <c r="R213" s="423"/>
      <c r="S213" s="423"/>
      <c r="T213" s="423"/>
      <c r="U213" s="578">
        <f>H213+J213</f>
        <v>43570441</v>
      </c>
    </row>
  </sheetData>
  <mergeCells count="21">
    <mergeCell ref="A2:U2"/>
    <mergeCell ref="A4:C4"/>
    <mergeCell ref="D4:D5"/>
    <mergeCell ref="E4:E5"/>
    <mergeCell ref="F4:F5"/>
    <mergeCell ref="G4:G5"/>
    <mergeCell ref="H4:K4"/>
    <mergeCell ref="L4:U5"/>
    <mergeCell ref="A6:C6"/>
    <mergeCell ref="L6:T6"/>
    <mergeCell ref="M15:M16"/>
    <mergeCell ref="M17:M18"/>
    <mergeCell ref="M20:M21"/>
    <mergeCell ref="L115:L116"/>
    <mergeCell ref="L117:L118"/>
    <mergeCell ref="A213:C213"/>
    <mergeCell ref="N73:T73"/>
    <mergeCell ref="M74:M75"/>
    <mergeCell ref="L78:L79"/>
    <mergeCell ref="M78:M79"/>
    <mergeCell ref="L112:L114"/>
  </mergeCells>
  <phoneticPr fontId="53" type="noConversion"/>
  <printOptions horizontalCentered="1"/>
  <pageMargins left="0.47236111760139465" right="0.35430556535720825" top="1.2597222328186035" bottom="0.7086111307144165" header="0.86597222089767456" footer="0.31486111879348755"/>
  <pageSetup paperSize="9" scale="76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FFC000"/>
    <pageSetUpPr fitToPage="1"/>
  </sheetPr>
  <dimension ref="A1:AMJ37"/>
  <sheetViews>
    <sheetView zoomScaleNormal="100" zoomScaleSheetLayoutView="100" workbookViewId="0">
      <selection sqref="A1:F25"/>
    </sheetView>
  </sheetViews>
  <sheetFormatPr defaultColWidth="8.875" defaultRowHeight="13.5"/>
  <cols>
    <col min="1" max="1" width="3" style="34" customWidth="1"/>
    <col min="2" max="2" width="12.375" style="34" customWidth="1"/>
    <col min="3" max="3" width="17.5" style="36" customWidth="1"/>
    <col min="4" max="4" width="16.625" style="34" customWidth="1"/>
    <col min="5" max="5" width="17.5" style="36" customWidth="1"/>
    <col min="6" max="6" width="16.625" style="34" customWidth="1"/>
    <col min="7" max="7" width="2.5" style="34" customWidth="1"/>
    <col min="8" max="8" width="12.125" style="34" customWidth="1"/>
    <col min="9" max="9" width="8.25" style="34" customWidth="1"/>
    <col min="10" max="10" width="15.75" style="34" customWidth="1"/>
    <col min="11" max="1024" width="8.25" style="34" customWidth="1"/>
  </cols>
  <sheetData>
    <row r="1" spans="1:8" ht="29.25" customHeight="1">
      <c r="B1" s="717" t="s">
        <v>71</v>
      </c>
      <c r="C1" s="717"/>
      <c r="D1" s="717"/>
      <c r="E1" s="717"/>
      <c r="F1" s="717"/>
    </row>
    <row r="2" spans="1:8" ht="18" customHeight="1">
      <c r="A2" s="35"/>
      <c r="B2" s="35"/>
      <c r="C2" s="35"/>
      <c r="D2" s="35"/>
      <c r="E2" s="35"/>
      <c r="F2" s="35"/>
    </row>
    <row r="3" spans="1:8" ht="21" customHeight="1">
      <c r="E3" s="718" t="s">
        <v>36</v>
      </c>
      <c r="F3" s="718"/>
    </row>
    <row r="4" spans="1:8" ht="23.25" customHeight="1">
      <c r="B4" s="72" t="s">
        <v>42</v>
      </c>
      <c r="C4" s="719" t="s">
        <v>40</v>
      </c>
      <c r="D4" s="720"/>
      <c r="E4" s="721" t="s">
        <v>44</v>
      </c>
      <c r="F4" s="722"/>
    </row>
    <row r="5" spans="1:8" ht="26.25" customHeight="1">
      <c r="B5" s="73" t="s">
        <v>48</v>
      </c>
      <c r="C5" s="723">
        <f ca="1">D6+D16+D26+D30</f>
        <v>131147856</v>
      </c>
      <c r="D5" s="724"/>
      <c r="E5" s="725">
        <f>F6+F16+F26+F30</f>
        <v>131147856</v>
      </c>
      <c r="F5" s="726"/>
    </row>
    <row r="6" spans="1:8" ht="21.75" customHeight="1">
      <c r="B6" s="74" t="s">
        <v>13</v>
      </c>
      <c r="C6" s="75" t="s">
        <v>39</v>
      </c>
      <c r="D6" s="76">
        <f>SUM(D7:D13)</f>
        <v>105024435</v>
      </c>
      <c r="E6" s="77" t="s">
        <v>39</v>
      </c>
      <c r="F6" s="78">
        <f>SUM(F7:F15)</f>
        <v>105024435</v>
      </c>
    </row>
    <row r="7" spans="1:8" ht="19.5" customHeight="1">
      <c r="B7" s="74"/>
      <c r="C7" s="79" t="s">
        <v>98</v>
      </c>
      <c r="D7" s="80">
        <f>'나. 세입결산'!E18</f>
        <v>96631500</v>
      </c>
      <c r="E7" s="81" t="s">
        <v>332</v>
      </c>
      <c r="F7" s="82">
        <f>'다. 세출결산'!H8</f>
        <v>60304750</v>
      </c>
    </row>
    <row r="8" spans="1:8" ht="19.5" customHeight="1">
      <c r="B8" s="74"/>
      <c r="C8" s="580"/>
      <c r="D8" s="581"/>
      <c r="E8" s="81" t="s">
        <v>334</v>
      </c>
      <c r="F8" s="82">
        <f>'다. 세출결산'!H94</f>
        <v>0</v>
      </c>
    </row>
    <row r="9" spans="1:8" ht="19.5" customHeight="1">
      <c r="B9" s="74"/>
      <c r="C9" s="83" t="s">
        <v>263</v>
      </c>
      <c r="D9" s="84">
        <v>8359815</v>
      </c>
      <c r="E9" s="85" t="s">
        <v>328</v>
      </c>
      <c r="F9" s="82">
        <f>'다. 세출결산'!H103</f>
        <v>2810000</v>
      </c>
    </row>
    <row r="10" spans="1:8" ht="19.5" customHeight="1">
      <c r="B10" s="74"/>
      <c r="C10" s="87" t="s">
        <v>243</v>
      </c>
      <c r="D10" s="88">
        <v>33120</v>
      </c>
      <c r="E10" s="89" t="s">
        <v>257</v>
      </c>
      <c r="F10" s="82">
        <f>'다. 세출결산'!H143</f>
        <v>440000</v>
      </c>
    </row>
    <row r="11" spans="1:8" ht="19.5" customHeight="1">
      <c r="B11" s="74"/>
      <c r="C11" s="107" t="s">
        <v>240</v>
      </c>
      <c r="D11" s="91"/>
      <c r="E11" s="89" t="s">
        <v>321</v>
      </c>
      <c r="F11" s="82">
        <f>'다. 세출결산'!H163</f>
        <v>7150000</v>
      </c>
    </row>
    <row r="12" spans="1:8" ht="19.5" customHeight="1">
      <c r="B12" s="74"/>
      <c r="C12" s="83"/>
      <c r="D12" s="92"/>
      <c r="E12" s="89" t="s">
        <v>320</v>
      </c>
      <c r="F12" s="82">
        <f>'다. 세출결산'!H183</f>
        <v>1151500</v>
      </c>
    </row>
    <row r="13" spans="1:8" ht="19.5" customHeight="1">
      <c r="B13" s="74"/>
      <c r="C13" s="87"/>
      <c r="D13" s="93"/>
      <c r="E13" s="85" t="s">
        <v>262</v>
      </c>
      <c r="F13" s="86">
        <v>0</v>
      </c>
    </row>
    <row r="14" spans="1:8" ht="21.75" customHeight="1">
      <c r="B14" s="74"/>
      <c r="C14" s="94"/>
      <c r="D14" s="95"/>
      <c r="E14" s="96" t="s">
        <v>255</v>
      </c>
      <c r="F14" s="82">
        <v>8359815</v>
      </c>
    </row>
    <row r="15" spans="1:8" ht="19.5" customHeight="1">
      <c r="B15" s="74"/>
      <c r="C15" s="97"/>
      <c r="D15" s="98"/>
      <c r="E15" s="99" t="s">
        <v>80</v>
      </c>
      <c r="F15" s="100">
        <f>'다. 세출결산'!H213</f>
        <v>24808370</v>
      </c>
    </row>
    <row r="16" spans="1:8" ht="19.5" customHeight="1">
      <c r="B16" s="101" t="s">
        <v>2</v>
      </c>
      <c r="C16" s="102" t="s">
        <v>39</v>
      </c>
      <c r="D16" s="103">
        <f ca="1">SUM(D17:D21)</f>
        <v>26123421</v>
      </c>
      <c r="E16" s="104" t="s">
        <v>39</v>
      </c>
      <c r="F16" s="105">
        <f>SUM(F17:F25)</f>
        <v>26123421</v>
      </c>
      <c r="H16" s="34">
        <v>26123421</v>
      </c>
    </row>
    <row r="17" spans="2:8" ht="19.5" customHeight="1">
      <c r="B17" s="74"/>
      <c r="C17" s="94" t="s">
        <v>72</v>
      </c>
      <c r="D17" s="95">
        <f ca="1">'나. 세입결산'!E9</f>
        <v>13750000</v>
      </c>
      <c r="E17" s="85" t="s">
        <v>332</v>
      </c>
      <c r="F17" s="82">
        <f>'다. 세출결산'!J8</f>
        <v>0</v>
      </c>
    </row>
    <row r="18" spans="2:8" ht="19.5" customHeight="1">
      <c r="B18" s="74"/>
      <c r="C18" s="87" t="s">
        <v>73</v>
      </c>
      <c r="D18" s="93">
        <v>0</v>
      </c>
      <c r="E18" s="85" t="s">
        <v>87</v>
      </c>
      <c r="F18" s="86">
        <f>'다. 세출결산'!J94</f>
        <v>34400</v>
      </c>
    </row>
    <row r="19" spans="2:8" ht="19.5" customHeight="1">
      <c r="B19" s="74"/>
      <c r="C19" s="87" t="s">
        <v>263</v>
      </c>
      <c r="D19" s="95">
        <v>12371770</v>
      </c>
      <c r="E19" s="106" t="s">
        <v>328</v>
      </c>
      <c r="F19" s="82">
        <f>'다. 세출결산'!J103</f>
        <v>1341560</v>
      </c>
      <c r="H19" s="37"/>
    </row>
    <row r="20" spans="2:8" ht="19.5" customHeight="1">
      <c r="B20" s="74"/>
      <c r="C20" s="87" t="s">
        <v>243</v>
      </c>
      <c r="D20" s="93">
        <v>5</v>
      </c>
      <c r="E20" s="89" t="s">
        <v>257</v>
      </c>
      <c r="F20" s="82">
        <f>'다. 세출결산'!J144</f>
        <v>55000</v>
      </c>
    </row>
    <row r="21" spans="2:8" ht="21.75" customHeight="1">
      <c r="B21" s="74"/>
      <c r="C21" s="107" t="s">
        <v>240</v>
      </c>
      <c r="D21" s="92">
        <v>1646</v>
      </c>
      <c r="E21" s="89" t="s">
        <v>321</v>
      </c>
      <c r="F21" s="82">
        <f>'다. 세출결산'!J163</f>
        <v>4263320</v>
      </c>
    </row>
    <row r="22" spans="2:8" ht="19.5" customHeight="1">
      <c r="B22" s="74"/>
      <c r="C22" s="107"/>
      <c r="D22" s="92"/>
      <c r="E22" s="89" t="s">
        <v>320</v>
      </c>
      <c r="F22" s="82">
        <f>'다. 세출결산'!J183</f>
        <v>1667070</v>
      </c>
    </row>
    <row r="23" spans="2:8" ht="19.5" customHeight="1">
      <c r="B23" s="74"/>
      <c r="C23" s="107"/>
      <c r="D23" s="92"/>
      <c r="E23" s="108" t="s">
        <v>262</v>
      </c>
      <c r="F23" s="90">
        <v>0</v>
      </c>
    </row>
    <row r="24" spans="2:8" ht="19.5" customHeight="1">
      <c r="B24" s="74"/>
      <c r="C24" s="109"/>
      <c r="D24" s="88"/>
      <c r="E24" s="110" t="s">
        <v>264</v>
      </c>
      <c r="F24" s="111">
        <v>0</v>
      </c>
    </row>
    <row r="25" spans="2:8" ht="19.5" customHeight="1">
      <c r="B25" s="119"/>
      <c r="C25" s="467"/>
      <c r="D25" s="468"/>
      <c r="E25" s="122" t="s">
        <v>80</v>
      </c>
      <c r="F25" s="123">
        <v>18762071</v>
      </c>
    </row>
    <row r="26" spans="2:8" ht="19.5" hidden="1" customHeight="1">
      <c r="B26" s="74" t="s">
        <v>249</v>
      </c>
      <c r="C26" s="465" t="s">
        <v>39</v>
      </c>
      <c r="D26" s="466">
        <f>SUM(D27:D28)</f>
        <v>0</v>
      </c>
      <c r="E26" s="114" t="s">
        <v>39</v>
      </c>
      <c r="F26" s="115">
        <f>SUM(F27:F28)</f>
        <v>0</v>
      </c>
    </row>
    <row r="27" spans="2:8" ht="21.75" hidden="1" customHeight="1">
      <c r="B27" s="74" t="s">
        <v>248</v>
      </c>
      <c r="C27" s="94" t="s">
        <v>38</v>
      </c>
      <c r="D27" s="95">
        <v>0</v>
      </c>
      <c r="E27" s="85" t="s">
        <v>332</v>
      </c>
      <c r="F27" s="86">
        <v>0</v>
      </c>
    </row>
    <row r="28" spans="2:8" ht="19.5" hidden="1" customHeight="1">
      <c r="B28" s="74"/>
      <c r="C28" s="87" t="s">
        <v>263</v>
      </c>
      <c r="D28" s="93">
        <v>0</v>
      </c>
      <c r="E28" s="112" t="s">
        <v>80</v>
      </c>
      <c r="F28" s="113">
        <v>0</v>
      </c>
    </row>
    <row r="29" spans="2:8" ht="19.5" hidden="1" customHeight="1">
      <c r="B29" s="74"/>
      <c r="C29" s="94"/>
      <c r="D29" s="95"/>
      <c r="E29" s="116"/>
      <c r="F29" s="117"/>
    </row>
    <row r="30" spans="2:8" ht="19.5" hidden="1" customHeight="1">
      <c r="B30" s="101" t="s">
        <v>395</v>
      </c>
      <c r="C30" s="102" t="s">
        <v>39</v>
      </c>
      <c r="D30" s="103">
        <f>SUM(D31:D35)</f>
        <v>0</v>
      </c>
      <c r="E30" s="104" t="s">
        <v>39</v>
      </c>
      <c r="F30" s="105">
        <f>SUM(F31:F37)</f>
        <v>0</v>
      </c>
    </row>
    <row r="31" spans="2:8" ht="19.5" hidden="1" customHeight="1">
      <c r="B31" s="74"/>
      <c r="C31" s="94" t="s">
        <v>78</v>
      </c>
      <c r="D31" s="95">
        <v>0</v>
      </c>
      <c r="E31" s="81" t="s">
        <v>332</v>
      </c>
      <c r="F31" s="82">
        <v>0</v>
      </c>
    </row>
    <row r="32" spans="2:8" ht="19.5" hidden="1" customHeight="1">
      <c r="B32" s="74"/>
      <c r="C32" s="107" t="s">
        <v>263</v>
      </c>
      <c r="D32" s="92">
        <v>0</v>
      </c>
      <c r="E32" s="85" t="s">
        <v>328</v>
      </c>
      <c r="F32" s="86">
        <v>0</v>
      </c>
    </row>
    <row r="33" spans="2:6" ht="19.5" hidden="1" customHeight="1">
      <c r="B33" s="74"/>
      <c r="C33" s="107" t="s">
        <v>243</v>
      </c>
      <c r="D33" s="92">
        <v>0</v>
      </c>
      <c r="E33" s="89" t="s">
        <v>257</v>
      </c>
      <c r="F33" s="90">
        <v>0</v>
      </c>
    </row>
    <row r="34" spans="2:6" ht="19.5" hidden="1" customHeight="1">
      <c r="B34" s="74"/>
      <c r="C34" s="107"/>
      <c r="D34" s="92"/>
      <c r="E34" s="89" t="s">
        <v>321</v>
      </c>
      <c r="F34" s="90">
        <v>0</v>
      </c>
    </row>
    <row r="35" spans="2:6" ht="18" hidden="1" customHeight="1">
      <c r="B35" s="74"/>
      <c r="C35" s="107"/>
      <c r="D35" s="92"/>
      <c r="E35" s="108" t="s">
        <v>320</v>
      </c>
      <c r="F35" s="90">
        <v>0</v>
      </c>
    </row>
    <row r="36" spans="2:6" ht="18" hidden="1" customHeight="1">
      <c r="B36" s="74"/>
      <c r="C36" s="107"/>
      <c r="D36" s="92"/>
      <c r="E36" s="118" t="s">
        <v>262</v>
      </c>
      <c r="F36" s="86">
        <v>0</v>
      </c>
    </row>
    <row r="37" spans="2:6" ht="20.25" hidden="1">
      <c r="B37" s="119"/>
      <c r="C37" s="120"/>
      <c r="D37" s="121"/>
      <c r="E37" s="122" t="s">
        <v>80</v>
      </c>
      <c r="F37" s="123">
        <v>0</v>
      </c>
    </row>
  </sheetData>
  <mergeCells count="6">
    <mergeCell ref="B1:F1"/>
    <mergeCell ref="E3:F3"/>
    <mergeCell ref="C4:D4"/>
    <mergeCell ref="E4:F4"/>
    <mergeCell ref="C5:D5"/>
    <mergeCell ref="E5:F5"/>
  </mergeCells>
  <phoneticPr fontId="53" type="noConversion"/>
  <printOptions horizontalCentered="1"/>
  <pageMargins left="0.47194445133209229" right="0.35430556535720825" top="1.2597222328186035" bottom="0.70888888835906982" header="0.86597222089767456" footer="0.31527778506278992"/>
  <pageSetup paperSize="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2:P57"/>
  <sheetViews>
    <sheetView zoomScale="118" zoomScaleNormal="118" zoomScaleSheetLayoutView="118" workbookViewId="0">
      <selection activeCell="A57" sqref="A1:P57"/>
    </sheetView>
  </sheetViews>
  <sheetFormatPr defaultColWidth="8.875" defaultRowHeight="13.5"/>
  <cols>
    <col min="1" max="2" width="8.25" customWidth="1"/>
    <col min="3" max="3" width="10.75" customWidth="1"/>
    <col min="4" max="5" width="9.875" customWidth="1"/>
    <col min="6" max="6" width="9.75" customWidth="1"/>
    <col min="7" max="7" width="9" customWidth="1"/>
    <col min="8" max="8" width="25.25" customWidth="1"/>
    <col min="9" max="9" width="8" customWidth="1"/>
    <col min="10" max="10" width="8.25" customWidth="1"/>
    <col min="11" max="11" width="10" customWidth="1"/>
    <col min="12" max="12" width="9.125" customWidth="1"/>
    <col min="13" max="13" width="10.25" customWidth="1"/>
    <col min="14" max="14" width="9.125" customWidth="1"/>
    <col min="15" max="15" width="9.75" customWidth="1"/>
    <col min="16" max="16" width="25.25" customWidth="1"/>
    <col min="17" max="1024" width="8" customWidth="1"/>
  </cols>
  <sheetData>
    <row r="2" spans="1:16" ht="14.25">
      <c r="A2" s="727" t="s">
        <v>362</v>
      </c>
      <c r="B2" s="727"/>
      <c r="C2" s="727"/>
      <c r="D2" s="727"/>
      <c r="E2" s="727"/>
      <c r="F2" s="727"/>
      <c r="G2" s="727"/>
      <c r="H2" s="727"/>
      <c r="I2" s="727"/>
      <c r="J2" s="727"/>
      <c r="K2" s="727"/>
      <c r="L2" s="727"/>
      <c r="M2" s="727"/>
      <c r="N2" s="727"/>
      <c r="O2" s="727"/>
      <c r="P2" s="727"/>
    </row>
    <row r="3" spans="1:16" ht="14.2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8"/>
      <c r="P3" s="40"/>
    </row>
    <row r="4" spans="1:16" ht="14.25" customHeight="1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2"/>
      <c r="P4" s="8" t="s">
        <v>27</v>
      </c>
    </row>
    <row r="5" spans="1:16" ht="15" customHeight="1">
      <c r="A5" s="728" t="s">
        <v>34</v>
      </c>
      <c r="B5" s="728"/>
      <c r="C5" s="728"/>
      <c r="D5" s="728"/>
      <c r="E5" s="728"/>
      <c r="F5" s="728"/>
      <c r="G5" s="728"/>
      <c r="H5" s="728"/>
      <c r="I5" s="729" t="s">
        <v>33</v>
      </c>
      <c r="J5" s="729"/>
      <c r="K5" s="729"/>
      <c r="L5" s="729"/>
      <c r="M5" s="729"/>
      <c r="N5" s="729"/>
      <c r="O5" s="729"/>
      <c r="P5" s="729"/>
    </row>
    <row r="6" spans="1:16" ht="15" customHeight="1">
      <c r="A6" s="685" t="s">
        <v>37</v>
      </c>
      <c r="B6" s="686"/>
      <c r="C6" s="686"/>
      <c r="D6" s="687" t="s">
        <v>22</v>
      </c>
      <c r="E6" s="687" t="s">
        <v>23</v>
      </c>
      <c r="F6" s="730" t="s">
        <v>20</v>
      </c>
      <c r="G6" s="732" t="s">
        <v>35</v>
      </c>
      <c r="H6" s="734" t="s">
        <v>46</v>
      </c>
      <c r="I6" s="736" t="s">
        <v>37</v>
      </c>
      <c r="J6" s="686"/>
      <c r="K6" s="686"/>
      <c r="L6" s="687" t="s">
        <v>22</v>
      </c>
      <c r="M6" s="687" t="s">
        <v>23</v>
      </c>
      <c r="N6" s="730" t="s">
        <v>20</v>
      </c>
      <c r="O6" s="732" t="s">
        <v>35</v>
      </c>
      <c r="P6" s="737" t="s">
        <v>46</v>
      </c>
    </row>
    <row r="7" spans="1:16" ht="15" customHeight="1">
      <c r="A7" s="498" t="s">
        <v>11</v>
      </c>
      <c r="B7" s="499" t="s">
        <v>15</v>
      </c>
      <c r="C7" s="499" t="s">
        <v>6</v>
      </c>
      <c r="D7" s="688"/>
      <c r="E7" s="688"/>
      <c r="F7" s="731"/>
      <c r="G7" s="733"/>
      <c r="H7" s="735"/>
      <c r="I7" s="501" t="s">
        <v>11</v>
      </c>
      <c r="J7" s="499" t="s">
        <v>15</v>
      </c>
      <c r="K7" s="500" t="s">
        <v>6</v>
      </c>
      <c r="L7" s="688"/>
      <c r="M7" s="688"/>
      <c r="N7" s="731"/>
      <c r="O7" s="733"/>
      <c r="P7" s="738"/>
    </row>
    <row r="8" spans="1:16" ht="18" customHeight="1">
      <c r="A8" s="739" t="s">
        <v>21</v>
      </c>
      <c r="B8" s="740"/>
      <c r="C8" s="740"/>
      <c r="D8" s="594">
        <f>D9+D18+D30+D35</f>
        <v>134303000</v>
      </c>
      <c r="E8" s="594">
        <f>SUM(E9,E12,E15,E18,E23,E27,E30,E35)</f>
        <v>131147856</v>
      </c>
      <c r="F8" s="495">
        <f>E8-D8</f>
        <v>-3155144</v>
      </c>
      <c r="G8" s="502">
        <f>F8/D8*100</f>
        <v>-2.3492729127420833</v>
      </c>
      <c r="H8" s="496"/>
      <c r="I8" s="741" t="s">
        <v>21</v>
      </c>
      <c r="J8" s="742"/>
      <c r="K8" s="742"/>
      <c r="L8" s="595">
        <f ca="1">L9+L27+L32+L50+L53</f>
        <v>2105199000</v>
      </c>
      <c r="M8" s="596">
        <f ca="1">SUM(M9,M27,M32,M50,M53,M57)</f>
        <v>1252938716</v>
      </c>
      <c r="N8" s="595">
        <f ca="1">M8-L8</f>
        <v>-852260284</v>
      </c>
      <c r="O8" s="597">
        <f ca="1">N8/L8*100</f>
        <v>-40.483597227625509</v>
      </c>
      <c r="P8" s="497"/>
    </row>
    <row r="9" spans="1:16" ht="18" customHeight="1">
      <c r="A9" s="491" t="s">
        <v>74</v>
      </c>
      <c r="B9" s="475" t="s">
        <v>17</v>
      </c>
      <c r="C9" s="475"/>
      <c r="D9" s="476">
        <f>D10</f>
        <v>18800000</v>
      </c>
      <c r="E9" s="476">
        <f>E10</f>
        <v>13750000</v>
      </c>
      <c r="F9" s="492">
        <f>E9-D9</f>
        <v>-5050000</v>
      </c>
      <c r="G9" s="477">
        <f>F9/D9*100</f>
        <v>-26.861702127659576</v>
      </c>
      <c r="H9" s="493"/>
      <c r="I9" s="494" t="s">
        <v>399</v>
      </c>
      <c r="J9" s="475" t="s">
        <v>17</v>
      </c>
      <c r="K9" s="475"/>
      <c r="L9" s="476">
        <f>L10+L17+L20</f>
        <v>97080670</v>
      </c>
      <c r="M9" s="476">
        <f>M10+M17+M20</f>
        <v>64490710</v>
      </c>
      <c r="N9" s="476">
        <f>M9-L9</f>
        <v>-32589960</v>
      </c>
      <c r="O9" s="477">
        <f>N9/L9*100</f>
        <v>-33.569978451941054</v>
      </c>
      <c r="P9" s="478"/>
    </row>
    <row r="10" spans="1:16" ht="18" customHeight="1">
      <c r="A10" s="431"/>
      <c r="B10" s="281" t="s">
        <v>72</v>
      </c>
      <c r="C10" s="281" t="s">
        <v>398</v>
      </c>
      <c r="D10" s="282">
        <f>D11</f>
        <v>18800000</v>
      </c>
      <c r="E10" s="282">
        <f>E11</f>
        <v>13750000</v>
      </c>
      <c r="F10" s="282">
        <f t="shared" ref="F10:F39" si="0">E10-D10</f>
        <v>-5050000</v>
      </c>
      <c r="G10" s="283">
        <f>F10/D10*100</f>
        <v>-26.861702127659576</v>
      </c>
      <c r="H10" s="281"/>
      <c r="I10" s="124"/>
      <c r="J10" s="281" t="s">
        <v>252</v>
      </c>
      <c r="K10" s="281" t="s">
        <v>398</v>
      </c>
      <c r="L10" s="282">
        <f>L11+L13+L14+L15</f>
        <v>82485570</v>
      </c>
      <c r="M10" s="282">
        <f>M11+M13+M14+M15</f>
        <v>60304750</v>
      </c>
      <c r="N10" s="282">
        <f>M10-L10</f>
        <v>-22180820</v>
      </c>
      <c r="O10" s="283">
        <f>N10/L10*100</f>
        <v>-26.890545825166758</v>
      </c>
      <c r="P10" s="426"/>
    </row>
    <row r="11" spans="1:16" ht="18" customHeight="1">
      <c r="A11" s="431"/>
      <c r="B11" s="125"/>
      <c r="C11" s="125" t="s">
        <v>72</v>
      </c>
      <c r="D11" s="548">
        <v>18800000</v>
      </c>
      <c r="E11" s="548">
        <v>13750000</v>
      </c>
      <c r="F11" s="284">
        <f t="shared" si="0"/>
        <v>-5050000</v>
      </c>
      <c r="G11" s="285">
        <f t="shared" ref="G11:G34" si="1">F11/D11*100</f>
        <v>-26.861702127659576</v>
      </c>
      <c r="H11" s="582" t="s">
        <v>62</v>
      </c>
      <c r="I11" s="124"/>
      <c r="J11" s="129"/>
      <c r="K11" s="129" t="s">
        <v>1</v>
      </c>
      <c r="L11" s="560">
        <v>54837200</v>
      </c>
      <c r="M11" s="126">
        <f>'다. 세출결산'!U9</f>
        <v>42046430</v>
      </c>
      <c r="N11" s="126">
        <f>M11-L11</f>
        <v>-12790770</v>
      </c>
      <c r="O11" s="130">
        <f>N11/L11*100</f>
        <v>-23.324987417300662</v>
      </c>
      <c r="P11" s="590" t="s">
        <v>59</v>
      </c>
    </row>
    <row r="12" spans="1:16" ht="18" customHeight="1">
      <c r="A12" s="432" t="s">
        <v>73</v>
      </c>
      <c r="B12" s="278" t="s">
        <v>17</v>
      </c>
      <c r="C12" s="278"/>
      <c r="D12" s="545">
        <f>D13</f>
        <v>0</v>
      </c>
      <c r="E12" s="545">
        <f>E13</f>
        <v>0</v>
      </c>
      <c r="F12" s="279">
        <f t="shared" si="0"/>
        <v>0</v>
      </c>
      <c r="G12" s="280">
        <v>0</v>
      </c>
      <c r="H12" s="583"/>
      <c r="I12" s="124"/>
      <c r="J12" s="129"/>
      <c r="K12" s="129" t="s">
        <v>94</v>
      </c>
      <c r="L12" s="126">
        <v>0</v>
      </c>
      <c r="M12" s="126">
        <v>0</v>
      </c>
      <c r="N12" s="126">
        <f t="shared" ref="N12:N16" si="2">M12-L12</f>
        <v>0</v>
      </c>
      <c r="O12" s="130">
        <v>0</v>
      </c>
      <c r="P12" s="591"/>
    </row>
    <row r="13" spans="1:16" ht="18" customHeight="1">
      <c r="A13" s="431"/>
      <c r="B13" s="281" t="s">
        <v>73</v>
      </c>
      <c r="C13" s="281" t="s">
        <v>398</v>
      </c>
      <c r="D13" s="547">
        <f>D14</f>
        <v>0</v>
      </c>
      <c r="E13" s="547">
        <f>E14</f>
        <v>0</v>
      </c>
      <c r="F13" s="282">
        <f t="shared" si="0"/>
        <v>0</v>
      </c>
      <c r="G13" s="283">
        <v>0</v>
      </c>
      <c r="H13" s="584"/>
      <c r="I13" s="124"/>
      <c r="J13" s="129"/>
      <c r="K13" s="129" t="s">
        <v>8</v>
      </c>
      <c r="L13" s="560">
        <v>14663880</v>
      </c>
      <c r="M13" s="126">
        <f>'다. 세출결산'!U49</f>
        <v>9499860</v>
      </c>
      <c r="N13" s="126">
        <f>M13-L13</f>
        <v>-5164020</v>
      </c>
      <c r="O13" s="131">
        <f t="shared" ref="O13:O20" si="3">N13/L13*100</f>
        <v>-35.215918297203743</v>
      </c>
      <c r="P13" s="590" t="s">
        <v>59</v>
      </c>
    </row>
    <row r="14" spans="1:16" ht="18" customHeight="1">
      <c r="A14" s="431"/>
      <c r="B14" s="125"/>
      <c r="C14" s="125" t="s">
        <v>304</v>
      </c>
      <c r="D14" s="548">
        <f>'[1]다. 세입내역서'!D13</f>
        <v>0</v>
      </c>
      <c r="E14" s="548">
        <f>'[1]다. 세입내역서'!E13</f>
        <v>0</v>
      </c>
      <c r="F14" s="126">
        <f t="shared" si="0"/>
        <v>0</v>
      </c>
      <c r="G14" s="127">
        <v>0</v>
      </c>
      <c r="H14" s="128"/>
      <c r="I14" s="124"/>
      <c r="J14" s="129"/>
      <c r="K14" s="129" t="s">
        <v>294</v>
      </c>
      <c r="L14" s="560">
        <v>5791760</v>
      </c>
      <c r="M14" s="126">
        <f>'다. 세출결산'!U80</f>
        <v>3963450</v>
      </c>
      <c r="N14" s="126">
        <f>M14-L14</f>
        <v>-1828310</v>
      </c>
      <c r="O14" s="130">
        <f t="shared" si="3"/>
        <v>-31.567433733441991</v>
      </c>
      <c r="P14" s="590" t="s">
        <v>59</v>
      </c>
    </row>
    <row r="15" spans="1:16" ht="18" customHeight="1">
      <c r="A15" s="432" t="s">
        <v>77</v>
      </c>
      <c r="B15" s="278" t="s">
        <v>17</v>
      </c>
      <c r="C15" s="278"/>
      <c r="D15" s="545">
        <f>D16</f>
        <v>0</v>
      </c>
      <c r="E15" s="545">
        <f>E16</f>
        <v>0</v>
      </c>
      <c r="F15" s="279">
        <f t="shared" si="0"/>
        <v>0</v>
      </c>
      <c r="G15" s="280">
        <v>0</v>
      </c>
      <c r="H15" s="583"/>
      <c r="I15" s="124"/>
      <c r="J15" s="129"/>
      <c r="K15" s="129" t="s">
        <v>302</v>
      </c>
      <c r="L15" s="126">
        <f>'다. 세출결산'!D84</f>
        <v>7192730</v>
      </c>
      <c r="M15" s="126">
        <f>'다. 세출결산'!U84</f>
        <v>4795010</v>
      </c>
      <c r="N15" s="126">
        <f>M15-L15</f>
        <v>-2397720</v>
      </c>
      <c r="O15" s="130">
        <f t="shared" si="3"/>
        <v>-33.335326086200929</v>
      </c>
      <c r="P15" s="590" t="s">
        <v>59</v>
      </c>
    </row>
    <row r="16" spans="1:16" ht="18" customHeight="1">
      <c r="A16" s="431"/>
      <c r="B16" s="281" t="s">
        <v>77</v>
      </c>
      <c r="C16" s="281" t="s">
        <v>398</v>
      </c>
      <c r="D16" s="547">
        <f>D17</f>
        <v>0</v>
      </c>
      <c r="E16" s="547">
        <f>E17</f>
        <v>0</v>
      </c>
      <c r="F16" s="282">
        <f t="shared" si="0"/>
        <v>0</v>
      </c>
      <c r="G16" s="283">
        <v>0</v>
      </c>
      <c r="H16" s="584"/>
      <c r="I16" s="124"/>
      <c r="J16" s="129"/>
      <c r="K16" s="129" t="s">
        <v>90</v>
      </c>
      <c r="L16" s="126">
        <v>0</v>
      </c>
      <c r="M16" s="126">
        <v>0</v>
      </c>
      <c r="N16" s="126">
        <f t="shared" si="2"/>
        <v>0</v>
      </c>
      <c r="O16" s="130" t="e">
        <f t="shared" si="3"/>
        <v>#DIV/0!</v>
      </c>
      <c r="P16" s="427"/>
    </row>
    <row r="17" spans="1:16" ht="18" customHeight="1">
      <c r="A17" s="431"/>
      <c r="B17" s="125"/>
      <c r="C17" s="125" t="s">
        <v>77</v>
      </c>
      <c r="D17" s="548"/>
      <c r="E17" s="548"/>
      <c r="F17" s="126">
        <f t="shared" si="0"/>
        <v>0</v>
      </c>
      <c r="G17" s="127">
        <v>0</v>
      </c>
      <c r="H17" s="128"/>
      <c r="I17" s="124"/>
      <c r="J17" s="281" t="s">
        <v>87</v>
      </c>
      <c r="K17" s="281" t="s">
        <v>398</v>
      </c>
      <c r="L17" s="282">
        <f>L18+L19</f>
        <v>360000</v>
      </c>
      <c r="M17" s="282">
        <f>M18+M19</f>
        <v>34400</v>
      </c>
      <c r="N17" s="282">
        <f>M17-L17</f>
        <v>-325600</v>
      </c>
      <c r="O17" s="283">
        <f t="shared" si="3"/>
        <v>-90.444444444444443</v>
      </c>
      <c r="P17" s="426"/>
    </row>
    <row r="18" spans="1:16" ht="18" customHeight="1">
      <c r="A18" s="432" t="s">
        <v>98</v>
      </c>
      <c r="B18" s="278" t="s">
        <v>17</v>
      </c>
      <c r="C18" s="278"/>
      <c r="D18" s="549">
        <f>D19</f>
        <v>94527570</v>
      </c>
      <c r="E18" s="545">
        <f>E19</f>
        <v>96631500</v>
      </c>
      <c r="F18" s="279">
        <f>E18-D18</f>
        <v>2103930</v>
      </c>
      <c r="G18" s="280">
        <f>F18/D18*100</f>
        <v>2.2257316040177484</v>
      </c>
      <c r="H18" s="583"/>
      <c r="I18" s="124"/>
      <c r="J18" s="129"/>
      <c r="K18" s="129" t="s">
        <v>79</v>
      </c>
      <c r="L18" s="126">
        <v>0</v>
      </c>
      <c r="M18" s="126">
        <v>0</v>
      </c>
      <c r="N18" s="126">
        <f t="shared" ref="N18:N19" si="4">M18-L18</f>
        <v>0</v>
      </c>
      <c r="O18" s="130" t="e">
        <f t="shared" si="3"/>
        <v>#DIV/0!</v>
      </c>
      <c r="P18" s="427"/>
    </row>
    <row r="19" spans="1:16" ht="18" customHeight="1">
      <c r="A19" s="431"/>
      <c r="B19" s="281" t="s">
        <v>98</v>
      </c>
      <c r="C19" s="281" t="s">
        <v>398</v>
      </c>
      <c r="D19" s="550">
        <f>SUM(D20:D22)</f>
        <v>94527570</v>
      </c>
      <c r="E19" s="547">
        <f>SUM(E20:E22)</f>
        <v>96631500</v>
      </c>
      <c r="F19" s="282">
        <f>E19-D19</f>
        <v>2103930</v>
      </c>
      <c r="G19" s="283">
        <f>F19/D19*100</f>
        <v>2.2257316040177484</v>
      </c>
      <c r="H19" s="584"/>
      <c r="I19" s="124"/>
      <c r="J19" s="129"/>
      <c r="K19" s="129" t="s">
        <v>269</v>
      </c>
      <c r="L19" s="126">
        <v>360000</v>
      </c>
      <c r="M19" s="126">
        <v>34400</v>
      </c>
      <c r="N19" s="126">
        <f t="shared" si="4"/>
        <v>-325600</v>
      </c>
      <c r="O19" s="130">
        <f t="shared" si="3"/>
        <v>-90.444444444444443</v>
      </c>
      <c r="P19" s="427"/>
    </row>
    <row r="20" spans="1:16" ht="18" customHeight="1">
      <c r="A20" s="433"/>
      <c r="B20" s="132"/>
      <c r="C20" s="125" t="s">
        <v>95</v>
      </c>
      <c r="D20" s="548">
        <v>94527570</v>
      </c>
      <c r="E20" s="548">
        <v>96631500</v>
      </c>
      <c r="F20" s="126">
        <f>E20-D20</f>
        <v>2103930</v>
      </c>
      <c r="G20" s="127">
        <f>F20/D20*100</f>
        <v>2.2257316040177484</v>
      </c>
      <c r="H20" s="585" t="s">
        <v>280</v>
      </c>
      <c r="I20" s="124"/>
      <c r="J20" s="281" t="s">
        <v>268</v>
      </c>
      <c r="K20" s="281" t="s">
        <v>398</v>
      </c>
      <c r="L20" s="282">
        <f>L22+L23+L25</f>
        <v>14235100</v>
      </c>
      <c r="M20" s="282">
        <f>M22+M23+M25</f>
        <v>4151560</v>
      </c>
      <c r="N20" s="282">
        <f>M20-L20</f>
        <v>-10083540</v>
      </c>
      <c r="O20" s="283">
        <f t="shared" si="3"/>
        <v>-70.83575106602693</v>
      </c>
      <c r="P20" s="426"/>
    </row>
    <row r="21" spans="1:16" ht="18" customHeight="1">
      <c r="A21" s="433"/>
      <c r="B21" s="132"/>
      <c r="C21" s="125" t="s">
        <v>92</v>
      </c>
      <c r="D21" s="548">
        <f>'[1]다. 세입내역서'!D20</f>
        <v>0</v>
      </c>
      <c r="E21" s="548">
        <f>'[1]다. 세입내역서'!E20</f>
        <v>0</v>
      </c>
      <c r="F21" s="126">
        <f t="shared" si="0"/>
        <v>0</v>
      </c>
      <c r="G21" s="127">
        <v>0</v>
      </c>
      <c r="H21" s="128"/>
      <c r="I21" s="124"/>
      <c r="J21" s="129"/>
      <c r="K21" s="129" t="s">
        <v>258</v>
      </c>
      <c r="L21" s="126">
        <v>0</v>
      </c>
      <c r="M21" s="126">
        <v>0</v>
      </c>
      <c r="N21" s="126">
        <f t="shared" ref="N21:N26" si="5">M21-L21</f>
        <v>0</v>
      </c>
      <c r="O21" s="130">
        <v>0</v>
      </c>
      <c r="P21" s="427"/>
    </row>
    <row r="22" spans="1:16" ht="18" customHeight="1">
      <c r="A22" s="433"/>
      <c r="B22" s="132"/>
      <c r="C22" s="133" t="s">
        <v>88</v>
      </c>
      <c r="D22" s="548">
        <f>'[1]다. 세입내역서'!D21</f>
        <v>0</v>
      </c>
      <c r="E22" s="548">
        <f>'[1]다. 세입내역서'!E21</f>
        <v>0</v>
      </c>
      <c r="F22" s="126">
        <f t="shared" si="0"/>
        <v>0</v>
      </c>
      <c r="G22" s="127">
        <v>0</v>
      </c>
      <c r="H22" s="128"/>
      <c r="I22" s="124"/>
      <c r="J22" s="129"/>
      <c r="K22" s="129" t="s">
        <v>99</v>
      </c>
      <c r="L22" s="126">
        <f>'다. 세출결산'!D106</f>
        <v>2210000</v>
      </c>
      <c r="M22" s="126">
        <f>'다. 세출결산'!U106</f>
        <v>2082820</v>
      </c>
      <c r="N22" s="126">
        <f>M22-L22</f>
        <v>-127180</v>
      </c>
      <c r="O22" s="130">
        <f>N22/L22*100</f>
        <v>-5.7547511312217194</v>
      </c>
      <c r="P22" s="590" t="s">
        <v>367</v>
      </c>
    </row>
    <row r="23" spans="1:16" ht="18" customHeight="1">
      <c r="A23" s="432" t="s">
        <v>395</v>
      </c>
      <c r="B23" s="278" t="s">
        <v>17</v>
      </c>
      <c r="C23" s="278"/>
      <c r="D23" s="545">
        <f>D24</f>
        <v>0</v>
      </c>
      <c r="E23" s="545">
        <f>E24</f>
        <v>0</v>
      </c>
      <c r="F23" s="279">
        <f t="shared" si="0"/>
        <v>0</v>
      </c>
      <c r="G23" s="280">
        <v>0</v>
      </c>
      <c r="H23" s="583"/>
      <c r="I23" s="124"/>
      <c r="J23" s="129"/>
      <c r="K23" s="129" t="s">
        <v>82</v>
      </c>
      <c r="L23" s="126">
        <f>'다. 세출결산'!D124</f>
        <v>8200000</v>
      </c>
      <c r="M23" s="126">
        <f>'다. 세출결산'!U124</f>
        <v>1828740</v>
      </c>
      <c r="N23" s="126">
        <f>M23-L23</f>
        <v>-6371260</v>
      </c>
      <c r="O23" s="130">
        <f>N23/L23*100</f>
        <v>-77.698292682926834</v>
      </c>
      <c r="P23" s="590" t="s">
        <v>367</v>
      </c>
    </row>
    <row r="24" spans="1:16" ht="18" customHeight="1">
      <c r="A24" s="431"/>
      <c r="B24" s="281" t="s">
        <v>78</v>
      </c>
      <c r="C24" s="281" t="s">
        <v>398</v>
      </c>
      <c r="D24" s="547">
        <f>SUM(D25:D26)</f>
        <v>0</v>
      </c>
      <c r="E24" s="547">
        <f>SUM(E25:E26)</f>
        <v>0</v>
      </c>
      <c r="F24" s="282">
        <f t="shared" si="0"/>
        <v>0</v>
      </c>
      <c r="G24" s="283">
        <v>0</v>
      </c>
      <c r="H24" s="584"/>
      <c r="I24" s="124"/>
      <c r="J24" s="129"/>
      <c r="K24" s="129" t="s">
        <v>86</v>
      </c>
      <c r="L24" s="126">
        <v>0</v>
      </c>
      <c r="M24" s="126">
        <v>0</v>
      </c>
      <c r="N24" s="126">
        <f t="shared" si="5"/>
        <v>0</v>
      </c>
      <c r="O24" s="130">
        <v>0</v>
      </c>
      <c r="P24" s="592"/>
    </row>
    <row r="25" spans="1:16" ht="18" customHeight="1">
      <c r="A25" s="434"/>
      <c r="B25" s="134"/>
      <c r="C25" s="133" t="s">
        <v>96</v>
      </c>
      <c r="D25" s="551">
        <f>'[1]다. 세입내역서'!D24</f>
        <v>0</v>
      </c>
      <c r="E25" s="548">
        <f>'[1]다. 세입내역서'!E24</f>
        <v>0</v>
      </c>
      <c r="F25" s="126">
        <f t="shared" si="0"/>
        <v>0</v>
      </c>
      <c r="G25" s="127">
        <v>0</v>
      </c>
      <c r="H25" s="128"/>
      <c r="I25" s="124"/>
      <c r="J25" s="129"/>
      <c r="K25" s="129" t="s">
        <v>250</v>
      </c>
      <c r="L25" s="126">
        <f>'다. 세출결산'!D137</f>
        <v>3825100</v>
      </c>
      <c r="M25" s="126">
        <f>'다. 세출결산'!U137</f>
        <v>240000</v>
      </c>
      <c r="N25" s="126">
        <f>M25-L25</f>
        <v>-3585100</v>
      </c>
      <c r="O25" s="130">
        <f>N25/L25*100</f>
        <v>-93.725654231261927</v>
      </c>
      <c r="P25" s="590" t="s">
        <v>367</v>
      </c>
    </row>
    <row r="26" spans="1:16" ht="18" customHeight="1">
      <c r="A26" s="431"/>
      <c r="B26" s="125"/>
      <c r="C26" s="125" t="s">
        <v>100</v>
      </c>
      <c r="D26" s="548">
        <f>'[1]다. 세입내역서'!D25</f>
        <v>0</v>
      </c>
      <c r="E26" s="548">
        <f>'[1]다. 세입내역서'!E25</f>
        <v>0</v>
      </c>
      <c r="F26" s="126">
        <f t="shared" si="0"/>
        <v>0</v>
      </c>
      <c r="G26" s="127">
        <v>0</v>
      </c>
      <c r="H26" s="128"/>
      <c r="I26" s="124"/>
      <c r="J26" s="129"/>
      <c r="K26" s="129" t="s">
        <v>91</v>
      </c>
      <c r="L26" s="126">
        <v>0</v>
      </c>
      <c r="M26" s="126">
        <v>0</v>
      </c>
      <c r="N26" s="126">
        <f t="shared" si="5"/>
        <v>0</v>
      </c>
      <c r="O26" s="130">
        <v>0</v>
      </c>
      <c r="P26" s="592"/>
    </row>
    <row r="27" spans="1:16" ht="18" customHeight="1">
      <c r="A27" s="432" t="s">
        <v>248</v>
      </c>
      <c r="B27" s="278" t="s">
        <v>17</v>
      </c>
      <c r="C27" s="278"/>
      <c r="D27" s="545">
        <f>D28</f>
        <v>0</v>
      </c>
      <c r="E27" s="545">
        <f>E28</f>
        <v>0</v>
      </c>
      <c r="F27" s="279">
        <f t="shared" si="0"/>
        <v>0</v>
      </c>
      <c r="G27" s="280">
        <v>0</v>
      </c>
      <c r="H27" s="583"/>
      <c r="I27" s="277" t="s">
        <v>102</v>
      </c>
      <c r="J27" s="278" t="s">
        <v>17</v>
      </c>
      <c r="K27" s="278"/>
      <c r="L27" s="279">
        <f>L28</f>
        <v>1540000</v>
      </c>
      <c r="M27" s="279">
        <f>M28</f>
        <v>495000</v>
      </c>
      <c r="N27" s="279">
        <f>M27-L27</f>
        <v>-1045000</v>
      </c>
      <c r="O27" s="280">
        <f t="shared" ref="O27:O31" si="6">N27/L27*100</f>
        <v>-67.857142857142861</v>
      </c>
      <c r="P27" s="428"/>
    </row>
    <row r="28" spans="1:16" ht="18" customHeight="1">
      <c r="A28" s="431"/>
      <c r="B28" s="281" t="s">
        <v>248</v>
      </c>
      <c r="C28" s="281" t="s">
        <v>398</v>
      </c>
      <c r="D28" s="547">
        <f>D29</f>
        <v>0</v>
      </c>
      <c r="E28" s="547">
        <f>E29</f>
        <v>0</v>
      </c>
      <c r="F28" s="282">
        <f t="shared" si="0"/>
        <v>0</v>
      </c>
      <c r="G28" s="283">
        <v>0</v>
      </c>
      <c r="H28" s="584"/>
      <c r="I28" s="124"/>
      <c r="J28" s="281" t="s">
        <v>257</v>
      </c>
      <c r="K28" s="281" t="s">
        <v>398</v>
      </c>
      <c r="L28" s="282">
        <f>L31</f>
        <v>1540000</v>
      </c>
      <c r="M28" s="282">
        <f>M31</f>
        <v>495000</v>
      </c>
      <c r="N28" s="282">
        <f>M28-L28</f>
        <v>-1045000</v>
      </c>
      <c r="O28" s="283">
        <f t="shared" si="6"/>
        <v>-67.857142857142861</v>
      </c>
      <c r="P28" s="426"/>
    </row>
    <row r="29" spans="1:16" ht="18" customHeight="1">
      <c r="A29" s="431"/>
      <c r="B29" s="125"/>
      <c r="C29" s="125" t="s">
        <v>38</v>
      </c>
      <c r="D29" s="548"/>
      <c r="E29" s="548"/>
      <c r="F29" s="126">
        <f t="shared" si="0"/>
        <v>0</v>
      </c>
      <c r="G29" s="127">
        <v>0</v>
      </c>
      <c r="H29" s="135"/>
      <c r="I29" s="124"/>
      <c r="J29" s="129"/>
      <c r="K29" s="129" t="s">
        <v>257</v>
      </c>
      <c r="L29" s="126">
        <v>0</v>
      </c>
      <c r="M29" s="126">
        <v>0</v>
      </c>
      <c r="N29" s="126">
        <f t="shared" ref="N29:N31" si="7">M29-L29</f>
        <v>0</v>
      </c>
      <c r="O29" s="130">
        <v>0</v>
      </c>
      <c r="P29" s="427"/>
    </row>
    <row r="30" spans="1:16" ht="18" customHeight="1">
      <c r="A30" s="438" t="s">
        <v>263</v>
      </c>
      <c r="B30" s="439" t="s">
        <v>17</v>
      </c>
      <c r="C30" s="439"/>
      <c r="D30" s="549">
        <f>D31</f>
        <v>20731585</v>
      </c>
      <c r="E30" s="545">
        <f>E31</f>
        <v>20731585</v>
      </c>
      <c r="F30" s="440">
        <f t="shared" si="0"/>
        <v>0</v>
      </c>
      <c r="G30" s="441">
        <f t="shared" si="1"/>
        <v>0</v>
      </c>
      <c r="H30" s="586"/>
      <c r="I30" s="139"/>
      <c r="J30" s="137"/>
      <c r="K30" s="137" t="s">
        <v>85</v>
      </c>
      <c r="L30" s="442">
        <v>0</v>
      </c>
      <c r="M30" s="442">
        <v>0</v>
      </c>
      <c r="N30" s="442">
        <f t="shared" si="7"/>
        <v>0</v>
      </c>
      <c r="O30" s="147">
        <v>0</v>
      </c>
      <c r="P30" s="443"/>
    </row>
    <row r="31" spans="1:16" ht="18" customHeight="1">
      <c r="A31" s="479"/>
      <c r="B31" s="480" t="s">
        <v>263</v>
      </c>
      <c r="C31" s="480" t="s">
        <v>398</v>
      </c>
      <c r="D31" s="550">
        <f>SUM(D32:D34)</f>
        <v>20731585</v>
      </c>
      <c r="E31" s="547">
        <f>SUM(E32:E34)</f>
        <v>20731585</v>
      </c>
      <c r="F31" s="481">
        <f t="shared" si="0"/>
        <v>0</v>
      </c>
      <c r="G31" s="482">
        <f t="shared" si="1"/>
        <v>0</v>
      </c>
      <c r="H31" s="587"/>
      <c r="I31" s="483"/>
      <c r="J31" s="484"/>
      <c r="K31" s="484" t="s">
        <v>89</v>
      </c>
      <c r="L31" s="485">
        <f>'다. 세출결산'!D153</f>
        <v>1540000</v>
      </c>
      <c r="M31" s="485">
        <v>495000</v>
      </c>
      <c r="N31" s="485">
        <f t="shared" si="7"/>
        <v>-1045000</v>
      </c>
      <c r="O31" s="486">
        <f t="shared" si="6"/>
        <v>-67.857142857142861</v>
      </c>
      <c r="P31" s="487"/>
    </row>
    <row r="32" spans="1:16" ht="18" customHeight="1">
      <c r="A32" s="469"/>
      <c r="B32" s="470"/>
      <c r="C32" s="470" t="s">
        <v>295</v>
      </c>
      <c r="D32" s="548">
        <v>12371770</v>
      </c>
      <c r="E32" s="548">
        <v>12371770</v>
      </c>
      <c r="F32" s="471">
        <f t="shared" si="0"/>
        <v>0</v>
      </c>
      <c r="G32" s="472">
        <v>0</v>
      </c>
      <c r="H32" s="473"/>
      <c r="I32" s="474" t="s">
        <v>247</v>
      </c>
      <c r="J32" s="475" t="s">
        <v>17</v>
      </c>
      <c r="K32" s="475"/>
      <c r="L32" s="476">
        <f ca="1">L33+L39</f>
        <v>2002926670</v>
      </c>
      <c r="M32" s="476">
        <f ca="1">M33+M39</f>
        <v>1138841320</v>
      </c>
      <c r="N32" s="476">
        <f t="shared" ref="N32:N39" ca="1" si="8">M32-L32</f>
        <v>-864085350</v>
      </c>
      <c r="O32" s="477">
        <f ca="1">N32/L32*100</f>
        <v>-43.141137563463566</v>
      </c>
      <c r="P32" s="478"/>
    </row>
    <row r="33" spans="1:16" ht="18" customHeight="1">
      <c r="A33" s="435"/>
      <c r="B33" s="133"/>
      <c r="C33" s="125" t="s">
        <v>292</v>
      </c>
      <c r="D33" s="548"/>
      <c r="E33" s="548"/>
      <c r="F33" s="126">
        <f t="shared" si="0"/>
        <v>0</v>
      </c>
      <c r="G33" s="127">
        <v>0</v>
      </c>
      <c r="H33" s="128"/>
      <c r="I33" s="124"/>
      <c r="J33" s="281" t="s">
        <v>268</v>
      </c>
      <c r="K33" s="281" t="s">
        <v>398</v>
      </c>
      <c r="L33" s="282">
        <f>L34+L35+L37+L38</f>
        <v>22126670</v>
      </c>
      <c r="M33" s="282">
        <f>M34+M35+M37+M38</f>
        <v>11413320</v>
      </c>
      <c r="N33" s="282">
        <f t="shared" si="8"/>
        <v>-10713350</v>
      </c>
      <c r="O33" s="283">
        <f>N33/L33*100</f>
        <v>-48.418266282273834</v>
      </c>
      <c r="P33" s="426"/>
    </row>
    <row r="34" spans="1:16" ht="18" customHeight="1">
      <c r="A34" s="435"/>
      <c r="B34" s="133"/>
      <c r="C34" s="125" t="s">
        <v>301</v>
      </c>
      <c r="D34" s="548">
        <v>8359815</v>
      </c>
      <c r="E34" s="548">
        <v>8359815</v>
      </c>
      <c r="F34" s="126">
        <f t="shared" si="0"/>
        <v>0</v>
      </c>
      <c r="G34" s="136">
        <f t="shared" si="1"/>
        <v>0</v>
      </c>
      <c r="H34" s="128"/>
      <c r="I34" s="124"/>
      <c r="J34" s="129"/>
      <c r="K34" s="129" t="s">
        <v>400</v>
      </c>
      <c r="L34" s="126">
        <f>'다. 세출결산'!D164</f>
        <v>12006670</v>
      </c>
      <c r="M34" s="126">
        <f>'다. 세출결산'!U164</f>
        <v>7764280</v>
      </c>
      <c r="N34" s="126">
        <f t="shared" si="8"/>
        <v>-4242390</v>
      </c>
      <c r="O34" s="130">
        <f>N34/L34*100</f>
        <v>-35.333610401551802</v>
      </c>
      <c r="P34" s="590" t="s">
        <v>367</v>
      </c>
    </row>
    <row r="35" spans="1:16" ht="18" customHeight="1">
      <c r="A35" s="432" t="s">
        <v>243</v>
      </c>
      <c r="B35" s="278" t="s">
        <v>17</v>
      </c>
      <c r="C35" s="278"/>
      <c r="D35" s="549">
        <f>D36</f>
        <v>243845</v>
      </c>
      <c r="E35" s="552">
        <f>E36</f>
        <v>34771</v>
      </c>
      <c r="F35" s="279">
        <f>E35-D35</f>
        <v>-209074</v>
      </c>
      <c r="G35" s="280">
        <f>F35/D35*100</f>
        <v>-85.740531895261327</v>
      </c>
      <c r="H35" s="583"/>
      <c r="I35" s="124"/>
      <c r="J35" s="129"/>
      <c r="K35" s="129" t="s">
        <v>93</v>
      </c>
      <c r="L35" s="126">
        <f>'다. 세출결산'!D170</f>
        <v>2220000</v>
      </c>
      <c r="M35" s="126">
        <f>'다. 세출결산'!U170</f>
        <v>895290</v>
      </c>
      <c r="N35" s="126">
        <f t="shared" si="8"/>
        <v>-1324710</v>
      </c>
      <c r="O35" s="130">
        <f>N35/L35*100</f>
        <v>-59.671621621621618</v>
      </c>
      <c r="P35" s="590" t="s">
        <v>367</v>
      </c>
    </row>
    <row r="36" spans="1:16" ht="18" customHeight="1">
      <c r="A36" s="435"/>
      <c r="B36" s="281" t="s">
        <v>243</v>
      </c>
      <c r="C36" s="281" t="s">
        <v>398</v>
      </c>
      <c r="D36" s="550">
        <f>SUM(D37:D39)</f>
        <v>243845</v>
      </c>
      <c r="E36" s="553">
        <f>SUM(E37:E39)</f>
        <v>34771</v>
      </c>
      <c r="F36" s="282">
        <f>E36-D36</f>
        <v>-209074</v>
      </c>
      <c r="G36" s="283">
        <f>F36/D36*100</f>
        <v>-85.740531895261327</v>
      </c>
      <c r="H36" s="584"/>
      <c r="I36" s="124"/>
      <c r="J36" s="129"/>
      <c r="K36" s="129" t="s">
        <v>261</v>
      </c>
      <c r="L36" s="126">
        <v>0</v>
      </c>
      <c r="M36" s="126">
        <v>0</v>
      </c>
      <c r="N36" s="126">
        <f t="shared" si="8"/>
        <v>0</v>
      </c>
      <c r="O36" s="130">
        <v>0</v>
      </c>
      <c r="P36" s="592"/>
    </row>
    <row r="37" spans="1:16" ht="18" customHeight="1">
      <c r="A37" s="435"/>
      <c r="B37" s="133"/>
      <c r="C37" s="133" t="s">
        <v>103</v>
      </c>
      <c r="D37" s="551"/>
      <c r="E37" s="548"/>
      <c r="F37" s="138">
        <f t="shared" si="0"/>
        <v>0</v>
      </c>
      <c r="G37" s="127">
        <v>0</v>
      </c>
      <c r="H37" s="588"/>
      <c r="I37" s="124"/>
      <c r="J37" s="129"/>
      <c r="K37" s="129" t="s">
        <v>396</v>
      </c>
      <c r="L37" s="126">
        <f>'다. 세출결산'!D176</f>
        <v>1000000</v>
      </c>
      <c r="M37" s="126">
        <v>150000</v>
      </c>
      <c r="N37" s="126">
        <f t="shared" si="8"/>
        <v>-850000</v>
      </c>
      <c r="O37" s="130">
        <f>N37/L37*100</f>
        <v>-85</v>
      </c>
      <c r="P37" s="590" t="s">
        <v>367</v>
      </c>
    </row>
    <row r="38" spans="1:16" ht="18" customHeight="1">
      <c r="A38" s="435"/>
      <c r="B38" s="133"/>
      <c r="C38" s="133" t="s">
        <v>296</v>
      </c>
      <c r="D38" s="548">
        <v>243845</v>
      </c>
      <c r="E38" s="548">
        <v>34766</v>
      </c>
      <c r="F38" s="138">
        <f>E38-D38</f>
        <v>-209079</v>
      </c>
      <c r="G38" s="136">
        <f>F38/D38*100</f>
        <v>-85.742582378150061</v>
      </c>
      <c r="H38" s="589" t="s">
        <v>405</v>
      </c>
      <c r="I38" s="124"/>
      <c r="J38" s="140"/>
      <c r="K38" s="140" t="s">
        <v>253</v>
      </c>
      <c r="L38" s="126">
        <f>'다. 세출결산'!D179</f>
        <v>6900000</v>
      </c>
      <c r="M38" s="126">
        <f>'다. 세출결산'!U179</f>
        <v>2603750</v>
      </c>
      <c r="N38" s="126">
        <f t="shared" si="8"/>
        <v>-4296250</v>
      </c>
      <c r="O38" s="131">
        <f>N38/L38*100</f>
        <v>-62.264492753623188</v>
      </c>
      <c r="P38" s="590" t="s">
        <v>367</v>
      </c>
    </row>
    <row r="39" spans="1:16" ht="18" customHeight="1">
      <c r="A39" s="435"/>
      <c r="B39" s="133"/>
      <c r="C39" s="133" t="s">
        <v>114</v>
      </c>
      <c r="D39" s="548"/>
      <c r="E39" s="548">
        <v>5</v>
      </c>
      <c r="F39" s="138">
        <f t="shared" si="0"/>
        <v>5</v>
      </c>
      <c r="G39" s="136">
        <v>0</v>
      </c>
      <c r="H39" s="141"/>
      <c r="I39" s="142"/>
      <c r="J39" s="281" t="s">
        <v>247</v>
      </c>
      <c r="K39" s="281" t="s">
        <v>398</v>
      </c>
      <c r="L39" s="282">
        <f ca="1">SUM(L39:L49)</f>
        <v>1985752000</v>
      </c>
      <c r="M39" s="282">
        <f ca="1">SUM(M39:M49)</f>
        <v>1130246570</v>
      </c>
      <c r="N39" s="282">
        <f t="shared" ca="1" si="8"/>
        <v>-855505430</v>
      </c>
      <c r="O39" s="283">
        <f ca="1">N39/L39*100</f>
        <v>-43.08218901453958</v>
      </c>
      <c r="P39" s="426"/>
    </row>
    <row r="40" spans="1:16" ht="18" customHeight="1">
      <c r="A40" s="436"/>
      <c r="B40" s="143"/>
      <c r="C40" s="143"/>
      <c r="D40" s="143"/>
      <c r="E40" s="143"/>
      <c r="F40" s="143"/>
      <c r="G40" s="143"/>
      <c r="H40" s="141"/>
      <c r="I40" s="142"/>
      <c r="J40" s="140"/>
      <c r="K40" s="561" t="s">
        <v>218</v>
      </c>
      <c r="L40" s="126">
        <v>50000</v>
      </c>
      <c r="M40" s="126">
        <v>50000</v>
      </c>
      <c r="N40" s="126">
        <f t="shared" ref="N40:N49" si="9">M40-L40</f>
        <v>0</v>
      </c>
      <c r="O40" s="131">
        <v>0</v>
      </c>
      <c r="P40" s="592"/>
    </row>
    <row r="41" spans="1:16" ht="18" hidden="1" customHeight="1">
      <c r="A41" s="436"/>
      <c r="B41" s="143"/>
      <c r="C41" s="143"/>
      <c r="D41" s="143"/>
      <c r="E41" s="143"/>
      <c r="F41" s="143"/>
      <c r="G41" s="143"/>
      <c r="H41" s="141"/>
      <c r="I41" s="142"/>
      <c r="J41" s="140"/>
      <c r="K41" s="561" t="s">
        <v>76</v>
      </c>
      <c r="L41" s="126">
        <v>0</v>
      </c>
      <c r="M41" s="126">
        <v>0</v>
      </c>
      <c r="N41" s="126">
        <f t="shared" si="9"/>
        <v>0</v>
      </c>
      <c r="O41" s="131">
        <v>0</v>
      </c>
      <c r="P41" s="592"/>
    </row>
    <row r="42" spans="1:16" ht="18" customHeight="1">
      <c r="A42" s="436"/>
      <c r="B42" s="143"/>
      <c r="C42" s="143"/>
      <c r="D42" s="143"/>
      <c r="E42" s="143"/>
      <c r="F42" s="143"/>
      <c r="G42" s="143"/>
      <c r="H42" s="141"/>
      <c r="I42" s="142"/>
      <c r="J42" s="140"/>
      <c r="K42" s="561" t="s">
        <v>214</v>
      </c>
      <c r="L42" s="126">
        <v>2420000</v>
      </c>
      <c r="M42" s="126">
        <f>'다. 세출결산'!U187</f>
        <v>1507770</v>
      </c>
      <c r="N42" s="126">
        <f>M42-L42</f>
        <v>-912230</v>
      </c>
      <c r="O42" s="131">
        <f>N42/L42*100</f>
        <v>-37.695454545454545</v>
      </c>
      <c r="P42" s="590" t="s">
        <v>367</v>
      </c>
    </row>
    <row r="43" spans="1:16" ht="18" customHeight="1">
      <c r="A43" s="436"/>
      <c r="B43" s="143"/>
      <c r="C43" s="143"/>
      <c r="D43" s="143"/>
      <c r="E43" s="143"/>
      <c r="F43" s="143"/>
      <c r="G43" s="143"/>
      <c r="H43" s="141"/>
      <c r="I43" s="142"/>
      <c r="J43" s="140"/>
      <c r="K43" s="561" t="s">
        <v>300</v>
      </c>
      <c r="L43" s="126">
        <v>480000</v>
      </c>
      <c r="M43" s="126">
        <v>109300</v>
      </c>
      <c r="N43" s="126">
        <f t="shared" si="9"/>
        <v>-370700</v>
      </c>
      <c r="O43" s="131">
        <v>0</v>
      </c>
      <c r="P43" s="590" t="s">
        <v>367</v>
      </c>
    </row>
    <row r="44" spans="1:16" ht="18" customHeight="1">
      <c r="A44" s="436"/>
      <c r="B44" s="143"/>
      <c r="C44" s="143"/>
      <c r="D44" s="143"/>
      <c r="E44" s="143"/>
      <c r="F44" s="143"/>
      <c r="G44" s="143"/>
      <c r="H44" s="141"/>
      <c r="I44" s="142"/>
      <c r="J44" s="140"/>
      <c r="K44" s="561" t="s">
        <v>200</v>
      </c>
      <c r="L44" s="126">
        <v>360000</v>
      </c>
      <c r="M44" s="126">
        <v>0</v>
      </c>
      <c r="N44" s="126">
        <f t="shared" si="9"/>
        <v>-360000</v>
      </c>
      <c r="O44" s="131">
        <v>0</v>
      </c>
      <c r="P44" s="592"/>
    </row>
    <row r="45" spans="1:16" ht="18" hidden="1" customHeight="1">
      <c r="A45" s="436"/>
      <c r="B45" s="143"/>
      <c r="C45" s="143"/>
      <c r="D45" s="143"/>
      <c r="E45" s="143"/>
      <c r="F45" s="143"/>
      <c r="G45" s="143"/>
      <c r="H45" s="141"/>
      <c r="I45" s="142"/>
      <c r="J45" s="140"/>
      <c r="K45" s="561" t="s">
        <v>227</v>
      </c>
      <c r="L45" s="126">
        <v>0</v>
      </c>
      <c r="M45" s="126">
        <v>0</v>
      </c>
      <c r="N45" s="126">
        <f t="shared" si="9"/>
        <v>0</v>
      </c>
      <c r="O45" s="131">
        <v>0</v>
      </c>
      <c r="P45" s="592"/>
    </row>
    <row r="46" spans="1:16" ht="18" hidden="1" customHeight="1">
      <c r="A46" s="436"/>
      <c r="B46" s="143"/>
      <c r="C46" s="143"/>
      <c r="D46" s="143"/>
      <c r="E46" s="143"/>
      <c r="F46" s="143"/>
      <c r="G46" s="143"/>
      <c r="H46" s="141"/>
      <c r="I46" s="142"/>
      <c r="J46" s="140"/>
      <c r="K46" s="561" t="s">
        <v>358</v>
      </c>
      <c r="L46" s="126">
        <v>0</v>
      </c>
      <c r="M46" s="126">
        <v>0</v>
      </c>
      <c r="N46" s="126">
        <f>M46-L46</f>
        <v>0</v>
      </c>
      <c r="O46" s="131" t="e">
        <f>N46/L46*100</f>
        <v>#DIV/0!</v>
      </c>
      <c r="P46" s="590"/>
    </row>
    <row r="47" spans="1:16" ht="18" hidden="1" customHeight="1">
      <c r="A47" s="436"/>
      <c r="B47" s="143"/>
      <c r="C47" s="143"/>
      <c r="D47" s="143"/>
      <c r="E47" s="143"/>
      <c r="F47" s="143"/>
      <c r="G47" s="143"/>
      <c r="H47" s="141"/>
      <c r="I47" s="142"/>
      <c r="J47" s="140"/>
      <c r="K47" s="561" t="s">
        <v>358</v>
      </c>
      <c r="L47" s="126">
        <v>0</v>
      </c>
      <c r="M47" s="126">
        <v>0</v>
      </c>
      <c r="N47" s="126">
        <f t="shared" si="9"/>
        <v>0</v>
      </c>
      <c r="O47" s="131" t="e">
        <f>N47/L47*100</f>
        <v>#DIV/0!</v>
      </c>
      <c r="P47" s="590" t="s">
        <v>367</v>
      </c>
    </row>
    <row r="48" spans="1:16" ht="18" customHeight="1">
      <c r="A48" s="436"/>
      <c r="B48" s="143"/>
      <c r="C48" s="143"/>
      <c r="D48" s="143"/>
      <c r="E48" s="143"/>
      <c r="F48" s="143"/>
      <c r="G48" s="143"/>
      <c r="H48" s="141"/>
      <c r="I48" s="142"/>
      <c r="J48" s="140"/>
      <c r="K48" s="561" t="s">
        <v>293</v>
      </c>
      <c r="L48" s="126">
        <v>1642000</v>
      </c>
      <c r="M48" s="126">
        <v>1151500</v>
      </c>
      <c r="N48" s="126">
        <f t="shared" si="9"/>
        <v>-490500</v>
      </c>
      <c r="O48" s="131">
        <v>0</v>
      </c>
      <c r="P48" s="592"/>
    </row>
    <row r="49" spans="1:16" ht="18" customHeight="1">
      <c r="A49" s="436"/>
      <c r="B49" s="143"/>
      <c r="C49" s="143"/>
      <c r="D49" s="143"/>
      <c r="E49" s="143"/>
      <c r="F49" s="143"/>
      <c r="G49" s="143"/>
      <c r="H49" s="141"/>
      <c r="I49" s="142"/>
      <c r="J49" s="140"/>
      <c r="K49" s="561" t="s">
        <v>305</v>
      </c>
      <c r="L49" s="126">
        <v>0</v>
      </c>
      <c r="M49" s="126">
        <v>0</v>
      </c>
      <c r="N49" s="126">
        <f t="shared" si="9"/>
        <v>0</v>
      </c>
      <c r="O49" s="131">
        <v>0</v>
      </c>
      <c r="P49" s="592"/>
    </row>
    <row r="50" spans="1:16" ht="18" customHeight="1">
      <c r="A50" s="436"/>
      <c r="B50" s="143"/>
      <c r="C50" s="143"/>
      <c r="D50" s="143"/>
      <c r="E50" s="143"/>
      <c r="F50" s="143"/>
      <c r="G50" s="143"/>
      <c r="H50" s="141"/>
      <c r="I50" s="277" t="s">
        <v>262</v>
      </c>
      <c r="J50" s="278" t="s">
        <v>17</v>
      </c>
      <c r="K50" s="278"/>
      <c r="L50" s="279">
        <f>L51</f>
        <v>243845</v>
      </c>
      <c r="M50" s="279">
        <f>M51</f>
        <v>0</v>
      </c>
      <c r="N50" s="279">
        <f>M50-L50</f>
        <v>-243845</v>
      </c>
      <c r="O50" s="280">
        <f>N50/L50*100</f>
        <v>-100</v>
      </c>
      <c r="P50" s="428"/>
    </row>
    <row r="51" spans="1:16" ht="18" customHeight="1">
      <c r="A51" s="436"/>
      <c r="B51" s="143"/>
      <c r="C51" s="143"/>
      <c r="D51" s="143"/>
      <c r="E51" s="143"/>
      <c r="F51" s="143"/>
      <c r="G51" s="143"/>
      <c r="H51" s="141"/>
      <c r="I51" s="142"/>
      <c r="J51" s="281" t="s">
        <v>262</v>
      </c>
      <c r="K51" s="281" t="s">
        <v>398</v>
      </c>
      <c r="L51" s="282">
        <f>L52</f>
        <v>243845</v>
      </c>
      <c r="M51" s="282">
        <f>M52</f>
        <v>0</v>
      </c>
      <c r="N51" s="282">
        <f>M51-L51</f>
        <v>-243845</v>
      </c>
      <c r="O51" s="283">
        <f>N51/L51*100</f>
        <v>-100</v>
      </c>
      <c r="P51" s="426"/>
    </row>
    <row r="52" spans="1:16" ht="18" customHeight="1">
      <c r="A52" s="436"/>
      <c r="B52" s="143"/>
      <c r="C52" s="143"/>
      <c r="D52" s="143"/>
      <c r="E52" s="143"/>
      <c r="F52" s="143"/>
      <c r="G52" s="143"/>
      <c r="H52" s="141"/>
      <c r="I52" s="142"/>
      <c r="J52" s="140"/>
      <c r="K52" s="140" t="s">
        <v>262</v>
      </c>
      <c r="L52" s="126">
        <f>'다. 세출결산'!D208</f>
        <v>243845</v>
      </c>
      <c r="M52" s="126">
        <f>'다. 세출결산'!V208</f>
        <v>0</v>
      </c>
      <c r="N52" s="126">
        <f>M52-L52</f>
        <v>-243845</v>
      </c>
      <c r="O52" s="131">
        <f>N52/L52*100</f>
        <v>-100</v>
      </c>
      <c r="P52" s="593" t="s">
        <v>287</v>
      </c>
    </row>
    <row r="53" spans="1:16" ht="18" customHeight="1">
      <c r="A53" s="436"/>
      <c r="B53" s="143"/>
      <c r="C53" s="143"/>
      <c r="D53" s="143"/>
      <c r="E53" s="143"/>
      <c r="F53" s="143"/>
      <c r="G53" s="143"/>
      <c r="H53" s="141"/>
      <c r="I53" s="277" t="s">
        <v>122</v>
      </c>
      <c r="J53" s="278" t="s">
        <v>17</v>
      </c>
      <c r="K53" s="278"/>
      <c r="L53" s="279">
        <f>L54</f>
        <v>8359815</v>
      </c>
      <c r="M53" s="279">
        <f>M54</f>
        <v>8359815</v>
      </c>
      <c r="N53" s="279">
        <f>M53-L53</f>
        <v>0</v>
      </c>
      <c r="O53" s="280">
        <f>N53/L53*100</f>
        <v>0</v>
      </c>
      <c r="P53" s="428"/>
    </row>
    <row r="54" spans="1:16" ht="18" customHeight="1">
      <c r="A54" s="436"/>
      <c r="B54" s="143"/>
      <c r="C54" s="143"/>
      <c r="D54" s="143"/>
      <c r="E54" s="143"/>
      <c r="F54" s="143"/>
      <c r="G54" s="143"/>
      <c r="H54" s="141"/>
      <c r="I54" s="142"/>
      <c r="J54" s="281" t="s">
        <v>122</v>
      </c>
      <c r="K54" s="281" t="s">
        <v>398</v>
      </c>
      <c r="L54" s="282">
        <f>L56</f>
        <v>8359815</v>
      </c>
      <c r="M54" s="282">
        <f>M56</f>
        <v>8359815</v>
      </c>
      <c r="N54" s="282">
        <f>SUM(N55:N56)</f>
        <v>0</v>
      </c>
      <c r="O54" s="283">
        <f>N54/L54*100</f>
        <v>0</v>
      </c>
      <c r="P54" s="426"/>
    </row>
    <row r="55" spans="1:16" ht="18" customHeight="1">
      <c r="A55" s="436"/>
      <c r="B55" s="143"/>
      <c r="C55" s="143"/>
      <c r="D55" s="143"/>
      <c r="E55" s="143"/>
      <c r="F55" s="143"/>
      <c r="G55" s="143"/>
      <c r="H55" s="141"/>
      <c r="I55" s="144"/>
      <c r="J55" s="145"/>
      <c r="K55" s="145" t="s">
        <v>264</v>
      </c>
      <c r="L55" s="126">
        <v>0</v>
      </c>
      <c r="M55" s="126">
        <v>0</v>
      </c>
      <c r="N55" s="126">
        <f t="shared" ref="N55:N56" si="10">M55-L55</f>
        <v>0</v>
      </c>
      <c r="O55" s="131">
        <v>0</v>
      </c>
      <c r="P55" s="429"/>
    </row>
    <row r="56" spans="1:16" ht="18" customHeight="1">
      <c r="A56" s="436"/>
      <c r="B56" s="143"/>
      <c r="C56" s="143"/>
      <c r="D56" s="143"/>
      <c r="E56" s="143"/>
      <c r="F56" s="143"/>
      <c r="G56" s="143"/>
      <c r="H56" s="141"/>
      <c r="I56" s="144"/>
      <c r="J56" s="145"/>
      <c r="K56" s="145" t="s">
        <v>255</v>
      </c>
      <c r="L56" s="261">
        <f>'다. 세출결산'!D212</f>
        <v>8359815</v>
      </c>
      <c r="M56" s="261">
        <f>'다. 세출결산'!U212</f>
        <v>8359815</v>
      </c>
      <c r="N56" s="261">
        <f t="shared" si="10"/>
        <v>0</v>
      </c>
      <c r="O56" s="147">
        <f>N56/L56*100</f>
        <v>0</v>
      </c>
      <c r="P56" s="429"/>
    </row>
    <row r="57" spans="1:16" ht="18" customHeight="1">
      <c r="A57" s="437"/>
      <c r="B57" s="146"/>
      <c r="C57" s="146"/>
      <c r="D57" s="146"/>
      <c r="E57" s="146"/>
      <c r="F57" s="146"/>
      <c r="G57" s="146"/>
      <c r="H57" s="266"/>
      <c r="I57" s="743" t="s">
        <v>80</v>
      </c>
      <c r="J57" s="744"/>
      <c r="K57" s="745"/>
      <c r="L57" s="262">
        <v>0</v>
      </c>
      <c r="M57" s="263">
        <f>'다. 세출결산'!U213</f>
        <v>43570441</v>
      </c>
      <c r="N57" s="264">
        <f>M57-L57</f>
        <v>43570441</v>
      </c>
      <c r="O57" s="265" t="e">
        <f>N46/L46*100</f>
        <v>#DIV/0!</v>
      </c>
      <c r="P57" s="430"/>
    </row>
  </sheetData>
  <mergeCells count="18">
    <mergeCell ref="A8:C8"/>
    <mergeCell ref="I8:K8"/>
    <mergeCell ref="I57:K57"/>
    <mergeCell ref="A2:P2"/>
    <mergeCell ref="A5:H5"/>
    <mergeCell ref="I5:P5"/>
    <mergeCell ref="A6:C6"/>
    <mergeCell ref="D6:D7"/>
    <mergeCell ref="E6:E7"/>
    <mergeCell ref="F6:F7"/>
    <mergeCell ref="G6:G7"/>
    <mergeCell ref="H6:H7"/>
    <mergeCell ref="I6:K6"/>
    <mergeCell ref="L6:L7"/>
    <mergeCell ref="M6:M7"/>
    <mergeCell ref="N6:N7"/>
    <mergeCell ref="O6:O7"/>
    <mergeCell ref="P6:P7"/>
  </mergeCells>
  <phoneticPr fontId="53" type="noConversion"/>
  <printOptions horizontalCentered="1"/>
  <pageMargins left="0.47236111760139465" right="0.35430556535720825" top="1.1808333396911621" bottom="0.7086111307144165" header="0.86597222089767456" footer="0.31486111879348755"/>
  <pageSetup paperSize="9" scale="78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S51"/>
  <sheetViews>
    <sheetView zoomScaleNormal="100" zoomScaleSheetLayoutView="100" workbookViewId="0">
      <selection activeCell="S42" sqref="A1:S42"/>
    </sheetView>
  </sheetViews>
  <sheetFormatPr defaultColWidth="8.875" defaultRowHeight="13.5"/>
  <cols>
    <col min="1" max="6" width="8" customWidth="1"/>
    <col min="7" max="7" width="8.25" customWidth="1"/>
    <col min="8" max="11" width="8" customWidth="1"/>
    <col min="12" max="12" width="9.75" customWidth="1"/>
    <col min="13" max="14" width="8" customWidth="1"/>
    <col min="15" max="17" width="9.75" customWidth="1"/>
    <col min="18" max="18" width="13" customWidth="1"/>
    <col min="19" max="19" width="14" customWidth="1"/>
    <col min="20" max="1024" width="8" customWidth="1"/>
  </cols>
  <sheetData>
    <row r="1" spans="1:19" ht="17.25">
      <c r="A1" s="751" t="s">
        <v>24</v>
      </c>
      <c r="B1" s="751"/>
      <c r="C1" s="751"/>
      <c r="D1" s="751"/>
      <c r="E1" s="751"/>
      <c r="F1" s="751"/>
      <c r="G1" s="751"/>
      <c r="H1" s="751"/>
      <c r="I1" s="751"/>
      <c r="J1" s="751"/>
      <c r="K1" s="751"/>
      <c r="L1" s="751"/>
      <c r="M1" s="751"/>
      <c r="N1" s="751"/>
      <c r="O1" s="751"/>
      <c r="P1" s="751"/>
      <c r="Q1" s="751"/>
      <c r="R1" s="751"/>
      <c r="S1" s="751"/>
    </row>
    <row r="2" spans="1:19" ht="20.25" customHeight="1">
      <c r="A2" s="43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</row>
    <row r="3" spans="1:19" ht="20.25" customHeight="1">
      <c r="A3" s="752" t="s">
        <v>3</v>
      </c>
      <c r="B3" s="752" t="s">
        <v>14</v>
      </c>
      <c r="C3" s="752" t="s">
        <v>5</v>
      </c>
      <c r="D3" s="752" t="s">
        <v>12</v>
      </c>
      <c r="E3" s="753" t="s">
        <v>1</v>
      </c>
      <c r="F3" s="753" t="s">
        <v>8</v>
      </c>
      <c r="G3" s="753"/>
      <c r="H3" s="753"/>
      <c r="I3" s="753"/>
      <c r="J3" s="753"/>
      <c r="K3" s="753"/>
      <c r="L3" s="754" t="s">
        <v>323</v>
      </c>
      <c r="M3" s="754" t="s">
        <v>47</v>
      </c>
      <c r="N3" s="754" t="s">
        <v>17</v>
      </c>
      <c r="O3" s="753" t="s">
        <v>4</v>
      </c>
      <c r="P3" s="753" t="s">
        <v>26</v>
      </c>
      <c r="Q3" s="753"/>
      <c r="R3" s="753"/>
      <c r="S3" s="753" t="s">
        <v>7</v>
      </c>
    </row>
    <row r="4" spans="1:19" ht="30" customHeight="1">
      <c r="A4" s="752"/>
      <c r="B4" s="752"/>
      <c r="C4" s="752"/>
      <c r="D4" s="752"/>
      <c r="E4" s="753"/>
      <c r="F4" s="45" t="s">
        <v>45</v>
      </c>
      <c r="G4" s="45" t="s">
        <v>45</v>
      </c>
      <c r="H4" s="45" t="s">
        <v>45</v>
      </c>
      <c r="I4" s="45" t="s">
        <v>45</v>
      </c>
      <c r="J4" s="46" t="s">
        <v>45</v>
      </c>
      <c r="K4" s="45" t="s">
        <v>43</v>
      </c>
      <c r="L4" s="754"/>
      <c r="M4" s="754"/>
      <c r="N4" s="754"/>
      <c r="O4" s="753"/>
      <c r="P4" s="47" t="s">
        <v>9</v>
      </c>
      <c r="Q4" s="47" t="s">
        <v>9</v>
      </c>
      <c r="R4" s="48" t="s">
        <v>32</v>
      </c>
      <c r="S4" s="753"/>
    </row>
    <row r="5" spans="1:19" ht="24" customHeight="1">
      <c r="A5" s="746">
        <v>1</v>
      </c>
      <c r="B5" s="747"/>
      <c r="C5" s="747"/>
      <c r="D5" s="53"/>
      <c r="E5" s="50"/>
      <c r="F5" s="50"/>
      <c r="G5" s="51"/>
      <c r="H5" s="52"/>
      <c r="I5" s="52"/>
      <c r="J5" s="52"/>
      <c r="K5" s="52"/>
      <c r="L5" s="52"/>
      <c r="M5" s="52"/>
      <c r="N5" s="52"/>
      <c r="O5" s="748"/>
      <c r="P5" s="747"/>
      <c r="Q5" s="747"/>
      <c r="R5" s="747"/>
      <c r="S5" s="747"/>
    </row>
    <row r="6" spans="1:19" ht="24" customHeight="1">
      <c r="A6" s="746"/>
      <c r="B6" s="747"/>
      <c r="C6" s="747"/>
      <c r="D6" s="53"/>
      <c r="E6" s="50"/>
      <c r="F6" s="50"/>
      <c r="G6" s="51"/>
      <c r="H6" s="52"/>
      <c r="I6" s="52"/>
      <c r="J6" s="52"/>
      <c r="K6" s="52"/>
      <c r="L6" s="52"/>
      <c r="M6" s="52"/>
      <c r="N6" s="52"/>
      <c r="O6" s="748"/>
      <c r="P6" s="747"/>
      <c r="Q6" s="747"/>
      <c r="R6" s="747"/>
      <c r="S6" s="747"/>
    </row>
    <row r="7" spans="1:19" ht="24" customHeight="1">
      <c r="A7" s="746">
        <v>2</v>
      </c>
      <c r="B7" s="747"/>
      <c r="C7" s="747"/>
      <c r="D7" s="53"/>
      <c r="E7" s="50"/>
      <c r="F7" s="50"/>
      <c r="G7" s="51"/>
      <c r="H7" s="52"/>
      <c r="I7" s="52"/>
      <c r="J7" s="52"/>
      <c r="K7" s="52"/>
      <c r="L7" s="52"/>
      <c r="M7" s="52"/>
      <c r="N7" s="52"/>
      <c r="O7" s="748"/>
      <c r="P7" s="54"/>
      <c r="Q7" s="54"/>
      <c r="R7" s="54"/>
      <c r="S7" s="747"/>
    </row>
    <row r="8" spans="1:19" ht="24" customHeight="1">
      <c r="A8" s="746"/>
      <c r="B8" s="747"/>
      <c r="C8" s="747"/>
      <c r="D8" s="53"/>
      <c r="E8" s="50"/>
      <c r="F8" s="50"/>
      <c r="G8" s="51"/>
      <c r="H8" s="52"/>
      <c r="I8" s="52"/>
      <c r="J8" s="52"/>
      <c r="K8" s="52"/>
      <c r="L8" s="52"/>
      <c r="M8" s="52"/>
      <c r="N8" s="52"/>
      <c r="O8" s="748"/>
      <c r="P8" s="55"/>
      <c r="Q8" s="55"/>
      <c r="R8" s="55"/>
      <c r="S8" s="747"/>
    </row>
    <row r="9" spans="1:19" ht="24" customHeight="1">
      <c r="A9" s="746">
        <v>3</v>
      </c>
      <c r="B9" s="747"/>
      <c r="C9" s="747"/>
      <c r="D9" s="53"/>
      <c r="E9" s="50"/>
      <c r="F9" s="50"/>
      <c r="G9" s="51"/>
      <c r="H9" s="52"/>
      <c r="I9" s="52"/>
      <c r="J9" s="52"/>
      <c r="K9" s="52"/>
      <c r="L9" s="52"/>
      <c r="M9" s="52"/>
      <c r="N9" s="52"/>
      <c r="O9" s="748"/>
      <c r="P9" s="54"/>
      <c r="Q9" s="54"/>
      <c r="R9" s="54"/>
      <c r="S9" s="747"/>
    </row>
    <row r="10" spans="1:19" ht="24" customHeight="1">
      <c r="A10" s="746"/>
      <c r="B10" s="747"/>
      <c r="C10" s="747"/>
      <c r="D10" s="53"/>
      <c r="E10" s="50"/>
      <c r="F10" s="50"/>
      <c r="G10" s="51"/>
      <c r="H10" s="52"/>
      <c r="I10" s="52"/>
      <c r="J10" s="52"/>
      <c r="K10" s="52"/>
      <c r="L10" s="52"/>
      <c r="M10" s="52"/>
      <c r="N10" s="52"/>
      <c r="O10" s="748"/>
      <c r="P10" s="55"/>
      <c r="Q10" s="55"/>
      <c r="R10" s="55"/>
      <c r="S10" s="747"/>
    </row>
    <row r="11" spans="1:19" ht="24" customHeight="1">
      <c r="A11" s="746">
        <v>4</v>
      </c>
      <c r="B11" s="747"/>
      <c r="C11" s="747"/>
      <c r="D11" s="53"/>
      <c r="E11" s="50"/>
      <c r="F11" s="50"/>
      <c r="G11" s="51"/>
      <c r="H11" s="52"/>
      <c r="I11" s="52"/>
      <c r="J11" s="52"/>
      <c r="K11" s="52"/>
      <c r="L11" s="52"/>
      <c r="M11" s="52"/>
      <c r="N11" s="52"/>
      <c r="O11" s="748"/>
      <c r="P11" s="54"/>
      <c r="Q11" s="54"/>
      <c r="R11" s="54"/>
      <c r="S11" s="747"/>
    </row>
    <row r="12" spans="1:19" ht="24" customHeight="1">
      <c r="A12" s="746"/>
      <c r="B12" s="747"/>
      <c r="C12" s="747"/>
      <c r="D12" s="53"/>
      <c r="E12" s="50"/>
      <c r="F12" s="50"/>
      <c r="G12" s="51"/>
      <c r="H12" s="52"/>
      <c r="I12" s="52"/>
      <c r="J12" s="52"/>
      <c r="K12" s="52"/>
      <c r="L12" s="52"/>
      <c r="M12" s="52"/>
      <c r="N12" s="52"/>
      <c r="O12" s="748"/>
      <c r="P12" s="55"/>
      <c r="Q12" s="55"/>
      <c r="R12" s="55"/>
      <c r="S12" s="747"/>
    </row>
    <row r="13" spans="1:19" ht="24" customHeight="1">
      <c r="A13" s="746">
        <v>5</v>
      </c>
      <c r="B13" s="747"/>
      <c r="C13" s="747"/>
      <c r="D13" s="53"/>
      <c r="E13" s="50"/>
      <c r="F13" s="50"/>
      <c r="G13" s="51"/>
      <c r="H13" s="52"/>
      <c r="I13" s="52"/>
      <c r="J13" s="52"/>
      <c r="K13" s="52"/>
      <c r="L13" s="52"/>
      <c r="M13" s="52"/>
      <c r="N13" s="52"/>
      <c r="O13" s="748"/>
      <c r="P13" s="54"/>
      <c r="Q13" s="54"/>
      <c r="R13" s="54"/>
      <c r="S13" s="747"/>
    </row>
    <row r="14" spans="1:19" ht="24" customHeight="1">
      <c r="A14" s="746"/>
      <c r="B14" s="747"/>
      <c r="C14" s="747"/>
      <c r="D14" s="53"/>
      <c r="E14" s="50"/>
      <c r="F14" s="50"/>
      <c r="G14" s="51"/>
      <c r="H14" s="52"/>
      <c r="I14" s="52"/>
      <c r="J14" s="52"/>
      <c r="K14" s="52"/>
      <c r="L14" s="52"/>
      <c r="M14" s="52"/>
      <c r="N14" s="52"/>
      <c r="O14" s="748"/>
      <c r="P14" s="55"/>
      <c r="Q14" s="55"/>
      <c r="R14" s="55"/>
      <c r="S14" s="747"/>
    </row>
    <row r="15" spans="1:19" ht="24" customHeight="1">
      <c r="A15" s="746">
        <v>6</v>
      </c>
      <c r="B15" s="747"/>
      <c r="C15" s="747"/>
      <c r="D15" s="56"/>
      <c r="E15" s="50"/>
      <c r="F15" s="50"/>
      <c r="G15" s="51"/>
      <c r="H15" s="52"/>
      <c r="I15" s="52"/>
      <c r="J15" s="52"/>
      <c r="K15" s="52"/>
      <c r="L15" s="52"/>
      <c r="M15" s="52"/>
      <c r="N15" s="52"/>
      <c r="O15" s="748"/>
      <c r="P15" s="54"/>
      <c r="Q15" s="54"/>
      <c r="R15" s="54"/>
      <c r="S15" s="746" t="s">
        <v>30</v>
      </c>
    </row>
    <row r="16" spans="1:19" ht="24" customHeight="1">
      <c r="A16" s="746"/>
      <c r="B16" s="747"/>
      <c r="C16" s="747"/>
      <c r="D16" s="56"/>
      <c r="E16" s="50"/>
      <c r="F16" s="50"/>
      <c r="G16" s="51"/>
      <c r="H16" s="52"/>
      <c r="I16" s="52"/>
      <c r="J16" s="52"/>
      <c r="K16" s="52"/>
      <c r="L16" s="52"/>
      <c r="M16" s="52"/>
      <c r="N16" s="52"/>
      <c r="O16" s="748"/>
      <c r="P16" s="55"/>
      <c r="Q16" s="55"/>
      <c r="R16" s="55"/>
      <c r="S16" s="746"/>
    </row>
    <row r="17" spans="1:19" ht="24" customHeight="1">
      <c r="A17" s="746">
        <v>7</v>
      </c>
      <c r="B17" s="747"/>
      <c r="C17" s="747"/>
      <c r="D17" s="56"/>
      <c r="E17" s="50"/>
      <c r="F17" s="50"/>
      <c r="G17" s="51"/>
      <c r="H17" s="52"/>
      <c r="I17" s="52"/>
      <c r="J17" s="52"/>
      <c r="K17" s="52"/>
      <c r="L17" s="52"/>
      <c r="M17" s="52"/>
      <c r="N17" s="52"/>
      <c r="O17" s="748"/>
      <c r="P17" s="54"/>
      <c r="Q17" s="54"/>
      <c r="R17" s="54"/>
      <c r="S17" s="747"/>
    </row>
    <row r="18" spans="1:19" ht="24" customHeight="1">
      <c r="A18" s="746"/>
      <c r="B18" s="747"/>
      <c r="C18" s="747"/>
      <c r="D18" s="56"/>
      <c r="E18" s="50"/>
      <c r="F18" s="50"/>
      <c r="G18" s="51"/>
      <c r="H18" s="52"/>
      <c r="I18" s="52"/>
      <c r="J18" s="52"/>
      <c r="K18" s="52"/>
      <c r="L18" s="52"/>
      <c r="M18" s="52"/>
      <c r="N18" s="52"/>
      <c r="O18" s="748"/>
      <c r="P18" s="55"/>
      <c r="Q18" s="55"/>
      <c r="R18" s="55"/>
      <c r="S18" s="747"/>
    </row>
    <row r="19" spans="1:19" ht="24" customHeight="1">
      <c r="A19" s="746">
        <v>8</v>
      </c>
      <c r="B19" s="747"/>
      <c r="C19" s="747"/>
      <c r="D19" s="56"/>
      <c r="E19" s="50"/>
      <c r="F19" s="50"/>
      <c r="G19" s="51"/>
      <c r="H19" s="52"/>
      <c r="I19" s="52"/>
      <c r="J19" s="52"/>
      <c r="K19" s="52"/>
      <c r="L19" s="52"/>
      <c r="M19" s="52"/>
      <c r="N19" s="52"/>
      <c r="O19" s="748"/>
      <c r="P19" s="54"/>
      <c r="Q19" s="54"/>
      <c r="R19" s="54"/>
      <c r="S19" s="746" t="s">
        <v>30</v>
      </c>
    </row>
    <row r="20" spans="1:19" ht="24" customHeight="1">
      <c r="A20" s="746"/>
      <c r="B20" s="747"/>
      <c r="C20" s="747"/>
      <c r="D20" s="56"/>
      <c r="E20" s="50"/>
      <c r="F20" s="50"/>
      <c r="G20" s="51"/>
      <c r="H20" s="52"/>
      <c r="I20" s="52"/>
      <c r="J20" s="52"/>
      <c r="K20" s="52"/>
      <c r="L20" s="52"/>
      <c r="M20" s="52"/>
      <c r="N20" s="52"/>
      <c r="O20" s="748"/>
      <c r="P20" s="55"/>
      <c r="Q20" s="55"/>
      <c r="R20" s="55"/>
      <c r="S20" s="746"/>
    </row>
    <row r="21" spans="1:19" ht="24" customHeight="1">
      <c r="A21" s="746">
        <v>9</v>
      </c>
      <c r="B21" s="747"/>
      <c r="C21" s="747"/>
      <c r="D21" s="56"/>
      <c r="E21" s="50"/>
      <c r="F21" s="50"/>
      <c r="G21" s="51"/>
      <c r="H21" s="52"/>
      <c r="I21" s="52"/>
      <c r="J21" s="52"/>
      <c r="K21" s="52"/>
      <c r="L21" s="52"/>
      <c r="M21" s="52"/>
      <c r="N21" s="52"/>
      <c r="O21" s="748"/>
      <c r="P21" s="54"/>
      <c r="Q21" s="54"/>
      <c r="R21" s="54"/>
      <c r="S21" s="747"/>
    </row>
    <row r="22" spans="1:19" ht="24" customHeight="1">
      <c r="A22" s="746"/>
      <c r="B22" s="747"/>
      <c r="C22" s="747"/>
      <c r="D22" s="56"/>
      <c r="E22" s="50"/>
      <c r="F22" s="50"/>
      <c r="G22" s="51"/>
      <c r="H22" s="52"/>
      <c r="I22" s="52"/>
      <c r="J22" s="52"/>
      <c r="K22" s="52"/>
      <c r="L22" s="52"/>
      <c r="M22" s="52"/>
      <c r="N22" s="52"/>
      <c r="O22" s="748"/>
      <c r="P22" s="55"/>
      <c r="Q22" s="55"/>
      <c r="R22" s="55"/>
      <c r="S22" s="747"/>
    </row>
    <row r="23" spans="1:19" ht="24" customHeight="1">
      <c r="A23" s="746">
        <v>10</v>
      </c>
      <c r="B23" s="747"/>
      <c r="C23" s="747"/>
      <c r="D23" s="56"/>
      <c r="E23" s="50"/>
      <c r="F23" s="50"/>
      <c r="G23" s="51"/>
      <c r="H23" s="52"/>
      <c r="I23" s="52"/>
      <c r="J23" s="52"/>
      <c r="K23" s="52"/>
      <c r="L23" s="52"/>
      <c r="M23" s="52"/>
      <c r="N23" s="52"/>
      <c r="O23" s="748"/>
      <c r="P23" s="54"/>
      <c r="Q23" s="54"/>
      <c r="R23" s="54"/>
      <c r="S23" s="747"/>
    </row>
    <row r="24" spans="1:19" ht="24" customHeight="1">
      <c r="A24" s="746"/>
      <c r="B24" s="747"/>
      <c r="C24" s="747"/>
      <c r="D24" s="56"/>
      <c r="E24" s="50"/>
      <c r="F24" s="50"/>
      <c r="G24" s="51"/>
      <c r="H24" s="52"/>
      <c r="I24" s="52"/>
      <c r="J24" s="52"/>
      <c r="K24" s="52"/>
      <c r="L24" s="52"/>
      <c r="M24" s="52"/>
      <c r="N24" s="52"/>
      <c r="O24" s="748"/>
      <c r="P24" s="55"/>
      <c r="Q24" s="55"/>
      <c r="R24" s="55"/>
      <c r="S24" s="747"/>
    </row>
    <row r="25" spans="1:19" ht="24" customHeight="1">
      <c r="A25" s="746">
        <v>11</v>
      </c>
      <c r="B25" s="747"/>
      <c r="C25" s="747"/>
      <c r="D25" s="56"/>
      <c r="E25" s="50"/>
      <c r="F25" s="50"/>
      <c r="G25" s="51"/>
      <c r="H25" s="52"/>
      <c r="I25" s="52"/>
      <c r="J25" s="52"/>
      <c r="K25" s="52"/>
      <c r="L25" s="52"/>
      <c r="M25" s="52"/>
      <c r="N25" s="52"/>
      <c r="O25" s="748"/>
      <c r="P25" s="54"/>
      <c r="Q25" s="54"/>
      <c r="R25" s="54"/>
      <c r="S25" s="747"/>
    </row>
    <row r="26" spans="1:19" ht="24" customHeight="1">
      <c r="A26" s="746"/>
      <c r="B26" s="747"/>
      <c r="C26" s="747"/>
      <c r="D26" s="56"/>
      <c r="E26" s="50"/>
      <c r="F26" s="50"/>
      <c r="G26" s="51"/>
      <c r="H26" s="52"/>
      <c r="I26" s="52"/>
      <c r="J26" s="52"/>
      <c r="K26" s="52"/>
      <c r="L26" s="52"/>
      <c r="M26" s="52"/>
      <c r="N26" s="52"/>
      <c r="O26" s="748"/>
      <c r="P26" s="55"/>
      <c r="Q26" s="55"/>
      <c r="R26" s="55"/>
      <c r="S26" s="747"/>
    </row>
    <row r="27" spans="1:19" ht="24" customHeight="1">
      <c r="A27" s="746">
        <v>12</v>
      </c>
      <c r="B27" s="747"/>
      <c r="C27" s="747"/>
      <c r="D27" s="56"/>
      <c r="E27" s="50"/>
      <c r="F27" s="50"/>
      <c r="G27" s="51"/>
      <c r="H27" s="52"/>
      <c r="I27" s="52"/>
      <c r="J27" s="52"/>
      <c r="K27" s="52"/>
      <c r="L27" s="52"/>
      <c r="M27" s="52"/>
      <c r="N27" s="52"/>
      <c r="O27" s="748"/>
      <c r="P27" s="54"/>
      <c r="Q27" s="54"/>
      <c r="R27" s="54"/>
      <c r="S27" s="747"/>
    </row>
    <row r="28" spans="1:19" ht="24" customHeight="1">
      <c r="A28" s="746"/>
      <c r="B28" s="747"/>
      <c r="C28" s="747"/>
      <c r="D28" s="56"/>
      <c r="E28" s="50"/>
      <c r="F28" s="50"/>
      <c r="G28" s="51"/>
      <c r="H28" s="52"/>
      <c r="I28" s="52"/>
      <c r="J28" s="52"/>
      <c r="K28" s="52"/>
      <c r="L28" s="52"/>
      <c r="M28" s="52"/>
      <c r="N28" s="52"/>
      <c r="O28" s="748"/>
      <c r="P28" s="55"/>
      <c r="Q28" s="55"/>
      <c r="R28" s="55"/>
      <c r="S28" s="747"/>
    </row>
    <row r="29" spans="1:19" ht="24" customHeight="1">
      <c r="A29" s="746">
        <v>13</v>
      </c>
      <c r="B29" s="747"/>
      <c r="C29" s="747"/>
      <c r="D29" s="56"/>
      <c r="E29" s="50"/>
      <c r="F29" s="50"/>
      <c r="G29" s="51"/>
      <c r="H29" s="52"/>
      <c r="I29" s="52"/>
      <c r="J29" s="52"/>
      <c r="K29" s="52"/>
      <c r="L29" s="52"/>
      <c r="M29" s="52"/>
      <c r="N29" s="52"/>
      <c r="O29" s="748"/>
      <c r="P29" s="54"/>
      <c r="Q29" s="54"/>
      <c r="R29" s="54"/>
      <c r="S29" s="747"/>
    </row>
    <row r="30" spans="1:19" ht="24" customHeight="1">
      <c r="A30" s="746"/>
      <c r="B30" s="747"/>
      <c r="C30" s="747"/>
      <c r="D30" s="56"/>
      <c r="E30" s="50"/>
      <c r="F30" s="50"/>
      <c r="G30" s="51"/>
      <c r="H30" s="52"/>
      <c r="I30" s="52"/>
      <c r="J30" s="52"/>
      <c r="K30" s="52"/>
      <c r="L30" s="52"/>
      <c r="M30" s="52"/>
      <c r="N30" s="52"/>
      <c r="O30" s="748"/>
      <c r="P30" s="55"/>
      <c r="Q30" s="55"/>
      <c r="R30" s="55"/>
      <c r="S30" s="747"/>
    </row>
    <row r="31" spans="1:19" ht="24" customHeight="1">
      <c r="A31" s="746">
        <v>14</v>
      </c>
      <c r="B31" s="747"/>
      <c r="C31" s="747"/>
      <c r="D31" s="56"/>
      <c r="E31" s="50"/>
      <c r="F31" s="50"/>
      <c r="G31" s="51"/>
      <c r="H31" s="52"/>
      <c r="I31" s="52"/>
      <c r="J31" s="52"/>
      <c r="K31" s="52"/>
      <c r="L31" s="52"/>
      <c r="M31" s="52"/>
      <c r="N31" s="52"/>
      <c r="O31" s="748"/>
      <c r="P31" s="54"/>
      <c r="Q31" s="54"/>
      <c r="R31" s="54"/>
      <c r="S31" s="746" t="s">
        <v>30</v>
      </c>
    </row>
    <row r="32" spans="1:19" ht="24" customHeight="1">
      <c r="A32" s="746"/>
      <c r="B32" s="747"/>
      <c r="C32" s="747"/>
      <c r="D32" s="56"/>
      <c r="E32" s="50"/>
      <c r="F32" s="50"/>
      <c r="G32" s="51"/>
      <c r="H32" s="52"/>
      <c r="I32" s="52"/>
      <c r="J32" s="52"/>
      <c r="K32" s="52"/>
      <c r="L32" s="52"/>
      <c r="M32" s="52"/>
      <c r="N32" s="52"/>
      <c r="O32" s="748"/>
      <c r="P32" s="55"/>
      <c r="Q32" s="55"/>
      <c r="R32" s="55"/>
      <c r="S32" s="746"/>
    </row>
    <row r="33" spans="1:19" ht="24" customHeight="1">
      <c r="A33" s="746">
        <v>15</v>
      </c>
      <c r="B33" s="747"/>
      <c r="C33" s="747"/>
      <c r="D33" s="56"/>
      <c r="E33" s="50"/>
      <c r="F33" s="50"/>
      <c r="G33" s="51"/>
      <c r="H33" s="52"/>
      <c r="I33" s="52"/>
      <c r="J33" s="52"/>
      <c r="K33" s="52"/>
      <c r="L33" s="52"/>
      <c r="M33" s="52"/>
      <c r="N33" s="52"/>
      <c r="O33" s="748"/>
      <c r="P33" s="54"/>
      <c r="Q33" s="54"/>
      <c r="R33" s="54"/>
      <c r="S33" s="747"/>
    </row>
    <row r="34" spans="1:19" ht="24" customHeight="1">
      <c r="A34" s="746"/>
      <c r="B34" s="747"/>
      <c r="C34" s="747"/>
      <c r="D34" s="56"/>
      <c r="E34" s="50"/>
      <c r="F34" s="50"/>
      <c r="G34" s="51"/>
      <c r="H34" s="52"/>
      <c r="I34" s="52"/>
      <c r="J34" s="52"/>
      <c r="K34" s="52"/>
      <c r="L34" s="52"/>
      <c r="M34" s="52"/>
      <c r="N34" s="52"/>
      <c r="O34" s="748"/>
      <c r="P34" s="55"/>
      <c r="Q34" s="55"/>
      <c r="R34" s="55"/>
      <c r="S34" s="747"/>
    </row>
    <row r="35" spans="1:19" ht="24" customHeight="1">
      <c r="A35" s="746">
        <v>16</v>
      </c>
      <c r="B35" s="747"/>
      <c r="C35" s="747"/>
      <c r="D35" s="56"/>
      <c r="E35" s="50"/>
      <c r="F35" s="50"/>
      <c r="G35" s="51"/>
      <c r="H35" s="52"/>
      <c r="I35" s="52"/>
      <c r="J35" s="52"/>
      <c r="K35" s="52"/>
      <c r="L35" s="52"/>
      <c r="M35" s="52"/>
      <c r="N35" s="52"/>
      <c r="O35" s="748"/>
      <c r="P35" s="54"/>
      <c r="Q35" s="54"/>
      <c r="R35" s="54"/>
      <c r="S35" s="746" t="s">
        <v>30</v>
      </c>
    </row>
    <row r="36" spans="1:19" ht="24" customHeight="1">
      <c r="A36" s="746"/>
      <c r="B36" s="747"/>
      <c r="C36" s="747"/>
      <c r="D36" s="56"/>
      <c r="E36" s="50"/>
      <c r="F36" s="50"/>
      <c r="G36" s="51"/>
      <c r="H36" s="52"/>
      <c r="I36" s="52"/>
      <c r="J36" s="52"/>
      <c r="K36" s="52"/>
      <c r="L36" s="52"/>
      <c r="M36" s="52"/>
      <c r="N36" s="52"/>
      <c r="O36" s="748"/>
      <c r="P36" s="55"/>
      <c r="Q36" s="55"/>
      <c r="R36" s="55"/>
      <c r="S36" s="746"/>
    </row>
    <row r="37" spans="1:19" ht="24" customHeight="1">
      <c r="A37" s="746">
        <v>17</v>
      </c>
      <c r="B37" s="747"/>
      <c r="C37" s="747"/>
      <c r="D37" s="56"/>
      <c r="E37" s="50"/>
      <c r="F37" s="50"/>
      <c r="G37" s="51"/>
      <c r="H37" s="52"/>
      <c r="I37" s="52"/>
      <c r="J37" s="52"/>
      <c r="K37" s="52"/>
      <c r="L37" s="52"/>
      <c r="M37" s="52"/>
      <c r="N37" s="52"/>
      <c r="O37" s="748"/>
      <c r="P37" s="54"/>
      <c r="Q37" s="54"/>
      <c r="R37" s="54"/>
      <c r="S37" s="746" t="s">
        <v>30</v>
      </c>
    </row>
    <row r="38" spans="1:19" ht="24" customHeight="1">
      <c r="A38" s="746"/>
      <c r="B38" s="747"/>
      <c r="C38" s="747"/>
      <c r="D38" s="56"/>
      <c r="E38" s="50"/>
      <c r="F38" s="50"/>
      <c r="G38" s="51"/>
      <c r="H38" s="52"/>
      <c r="I38" s="52"/>
      <c r="J38" s="52"/>
      <c r="K38" s="52"/>
      <c r="L38" s="52"/>
      <c r="M38" s="52"/>
      <c r="N38" s="52"/>
      <c r="O38" s="748"/>
      <c r="P38" s="55"/>
      <c r="Q38" s="55"/>
      <c r="R38" s="55"/>
      <c r="S38" s="746"/>
    </row>
    <row r="39" spans="1:19" ht="45" customHeight="1">
      <c r="A39" s="57">
        <v>18</v>
      </c>
      <c r="B39" s="49"/>
      <c r="C39" s="58"/>
      <c r="D39" s="59"/>
      <c r="E39" s="51"/>
      <c r="F39" s="50"/>
      <c r="G39" s="51"/>
      <c r="H39" s="52"/>
      <c r="I39" s="52"/>
      <c r="J39" s="52"/>
      <c r="K39" s="52"/>
      <c r="L39" s="52"/>
      <c r="M39" s="52"/>
      <c r="N39" s="52"/>
      <c r="O39" s="60"/>
      <c r="P39" s="52"/>
      <c r="Q39" s="52"/>
      <c r="R39" s="52"/>
      <c r="S39" s="61" t="s">
        <v>41</v>
      </c>
    </row>
    <row r="40" spans="1:19" ht="45" customHeight="1">
      <c r="A40" s="62">
        <v>19</v>
      </c>
      <c r="B40" s="62"/>
      <c r="C40" s="62"/>
      <c r="D40" s="62"/>
      <c r="E40" s="63"/>
      <c r="F40" s="63"/>
      <c r="G40" s="64"/>
      <c r="H40" s="65"/>
      <c r="I40" s="65"/>
      <c r="J40" s="65"/>
      <c r="K40" s="65"/>
      <c r="L40" s="65"/>
      <c r="M40" s="65"/>
      <c r="N40" s="65"/>
      <c r="O40" s="65"/>
      <c r="P40" s="52"/>
      <c r="Q40" s="52"/>
      <c r="R40" s="52"/>
      <c r="S40" s="61" t="s">
        <v>29</v>
      </c>
    </row>
    <row r="41" spans="1:19" ht="45" customHeight="1">
      <c r="A41" s="62">
        <v>20</v>
      </c>
      <c r="B41" s="62"/>
      <c r="C41" s="62"/>
      <c r="D41" s="62"/>
      <c r="E41" s="63"/>
      <c r="F41" s="63"/>
      <c r="G41" s="64"/>
      <c r="H41" s="65"/>
      <c r="I41" s="65"/>
      <c r="J41" s="65"/>
      <c r="K41" s="65"/>
      <c r="L41" s="65"/>
      <c r="M41" s="65"/>
      <c r="N41" s="65"/>
      <c r="O41" s="65"/>
      <c r="P41" s="52"/>
      <c r="Q41" s="52"/>
      <c r="R41" s="52"/>
      <c r="S41" s="61" t="s">
        <v>29</v>
      </c>
    </row>
    <row r="42" spans="1:19" ht="45" customHeight="1">
      <c r="A42" s="749" t="s">
        <v>16</v>
      </c>
      <c r="B42" s="749"/>
      <c r="C42" s="749"/>
      <c r="D42" s="749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52"/>
      <c r="Q42" s="52"/>
      <c r="R42" s="52"/>
      <c r="S42" s="66"/>
    </row>
    <row r="43" spans="1:19" ht="34.5" customHeight="1">
      <c r="A43" s="67"/>
      <c r="B43" s="67"/>
      <c r="C43" s="67"/>
      <c r="D43" s="67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9"/>
    </row>
    <row r="44" spans="1:19" ht="34.5" customHeight="1">
      <c r="A44" s="750" t="s">
        <v>18</v>
      </c>
      <c r="B44" s="750"/>
      <c r="C44" s="750"/>
      <c r="D44" s="750"/>
      <c r="E44" s="750"/>
      <c r="F44" s="750"/>
      <c r="G44" s="750"/>
      <c r="H44" s="750"/>
      <c r="I44" s="750"/>
      <c r="J44" s="750"/>
      <c r="K44" s="750"/>
      <c r="L44" s="750"/>
      <c r="M44" s="750"/>
      <c r="N44" s="750"/>
      <c r="O44" s="750"/>
      <c r="P44" s="70"/>
      <c r="Q44" s="70"/>
      <c r="R44" s="70"/>
      <c r="S44" s="69"/>
    </row>
    <row r="45" spans="1:19" ht="34.5" customHeight="1"/>
    <row r="46" spans="1:19" ht="34.5" customHeight="1"/>
    <row r="47" spans="1:19" ht="34.5" customHeight="1"/>
    <row r="48" spans="1:19" ht="34.5" customHeight="1"/>
    <row r="49" ht="34.5" customHeight="1"/>
    <row r="50" ht="34.5" customHeight="1"/>
    <row r="51" ht="34.5" customHeight="1"/>
  </sheetData>
  <mergeCells count="103">
    <mergeCell ref="A1:S1"/>
    <mergeCell ref="A3:A4"/>
    <mergeCell ref="B3:B4"/>
    <mergeCell ref="C3:C4"/>
    <mergeCell ref="D3:D4"/>
    <mergeCell ref="E3:E4"/>
    <mergeCell ref="F3:K3"/>
    <mergeCell ref="L3:L4"/>
    <mergeCell ref="M3:M4"/>
    <mergeCell ref="N3:N4"/>
    <mergeCell ref="O3:O4"/>
    <mergeCell ref="P3:R3"/>
    <mergeCell ref="S3:S4"/>
    <mergeCell ref="A5:A6"/>
    <mergeCell ref="B5:B6"/>
    <mergeCell ref="C5:C6"/>
    <mergeCell ref="O5:O6"/>
    <mergeCell ref="P5:P6"/>
    <mergeCell ref="Q5:Q6"/>
    <mergeCell ref="R5:R6"/>
    <mergeCell ref="S5:S6"/>
    <mergeCell ref="A7:A8"/>
    <mergeCell ref="B7:B8"/>
    <mergeCell ref="C7:C8"/>
    <mergeCell ref="O7:O8"/>
    <mergeCell ref="S7:S8"/>
    <mergeCell ref="A9:A10"/>
    <mergeCell ref="B9:B10"/>
    <mergeCell ref="C9:C10"/>
    <mergeCell ref="O9:O10"/>
    <mergeCell ref="S9:S10"/>
    <mergeCell ref="A11:A12"/>
    <mergeCell ref="B11:B12"/>
    <mergeCell ref="C11:C12"/>
    <mergeCell ref="O11:O12"/>
    <mergeCell ref="S11:S12"/>
    <mergeCell ref="A13:A14"/>
    <mergeCell ref="B13:B14"/>
    <mergeCell ref="C13:C14"/>
    <mergeCell ref="O13:O14"/>
    <mergeCell ref="S13:S14"/>
    <mergeCell ref="A15:A16"/>
    <mergeCell ref="B15:B16"/>
    <mergeCell ref="C15:C16"/>
    <mergeCell ref="O15:O16"/>
    <mergeCell ref="S15:S16"/>
    <mergeCell ref="A17:A18"/>
    <mergeCell ref="B17:B18"/>
    <mergeCell ref="C17:C18"/>
    <mergeCell ref="O17:O18"/>
    <mergeCell ref="S17:S18"/>
    <mergeCell ref="A19:A20"/>
    <mergeCell ref="B19:B20"/>
    <mergeCell ref="C19:C20"/>
    <mergeCell ref="O19:O20"/>
    <mergeCell ref="S19:S20"/>
    <mergeCell ref="A21:A22"/>
    <mergeCell ref="B21:B22"/>
    <mergeCell ref="C21:C22"/>
    <mergeCell ref="O21:O22"/>
    <mergeCell ref="S21:S22"/>
    <mergeCell ref="A23:A24"/>
    <mergeCell ref="B23:B24"/>
    <mergeCell ref="C23:C24"/>
    <mergeCell ref="O23:O24"/>
    <mergeCell ref="S23:S24"/>
    <mergeCell ref="A25:A26"/>
    <mergeCell ref="B25:B26"/>
    <mergeCell ref="C25:C26"/>
    <mergeCell ref="O25:O26"/>
    <mergeCell ref="S25:S26"/>
    <mergeCell ref="A27:A28"/>
    <mergeCell ref="B27:B28"/>
    <mergeCell ref="C27:C28"/>
    <mergeCell ref="O27:O28"/>
    <mergeCell ref="S27:S28"/>
    <mergeCell ref="A29:A30"/>
    <mergeCell ref="B29:B30"/>
    <mergeCell ref="C29:C30"/>
    <mergeCell ref="O29:O30"/>
    <mergeCell ref="S29:S30"/>
    <mergeCell ref="A31:A32"/>
    <mergeCell ref="B31:B32"/>
    <mergeCell ref="C31:C32"/>
    <mergeCell ref="O31:O32"/>
    <mergeCell ref="S31:S32"/>
    <mergeCell ref="A37:A38"/>
    <mergeCell ref="B37:B38"/>
    <mergeCell ref="C37:C38"/>
    <mergeCell ref="O37:O38"/>
    <mergeCell ref="S37:S38"/>
    <mergeCell ref="A42:D42"/>
    <mergeCell ref="A44:O44"/>
    <mergeCell ref="A33:A34"/>
    <mergeCell ref="B33:B34"/>
    <mergeCell ref="C33:C34"/>
    <mergeCell ref="O33:O34"/>
    <mergeCell ref="S33:S34"/>
    <mergeCell ref="A35:A36"/>
    <mergeCell ref="B35:B36"/>
    <mergeCell ref="C35:C36"/>
    <mergeCell ref="O35:O36"/>
    <mergeCell ref="S35:S36"/>
  </mergeCells>
  <phoneticPr fontId="53" type="noConversion"/>
  <printOptions horizontalCentered="1"/>
  <pageMargins left="0.47194445133209229" right="0.35430556535720825" top="1.2597222328186035" bottom="0.70888888835906982" header="0.86597222089767456" footer="0.31527778506278992"/>
  <pageSetup paperSize="9" scale="83" fitToHeight="0" orientation="landscape"/>
  <colBreaks count="1" manualBreakCount="1">
    <brk id="19" max="1638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O20"/>
  <sheetViews>
    <sheetView zoomScaleNormal="100" zoomScaleSheetLayoutView="100" workbookViewId="0">
      <selection activeCell="O12" sqref="A1:O12"/>
    </sheetView>
  </sheetViews>
  <sheetFormatPr defaultColWidth="8.875" defaultRowHeight="13.5"/>
  <cols>
    <col min="1" max="6" width="8" customWidth="1"/>
    <col min="7" max="7" width="9.25" customWidth="1"/>
    <col min="8" max="11" width="8" customWidth="1"/>
    <col min="12" max="12" width="9" customWidth="1"/>
    <col min="13" max="13" width="8" customWidth="1"/>
    <col min="14" max="14" width="9.75" customWidth="1"/>
    <col min="15" max="15" width="14" customWidth="1"/>
    <col min="16" max="1024" width="8" customWidth="1"/>
  </cols>
  <sheetData>
    <row r="1" spans="1:15" ht="17.25">
      <c r="A1" s="751" t="s">
        <v>31</v>
      </c>
      <c r="B1" s="751"/>
      <c r="C1" s="751"/>
      <c r="D1" s="751"/>
      <c r="E1" s="751"/>
      <c r="F1" s="751"/>
      <c r="G1" s="751"/>
      <c r="H1" s="751"/>
      <c r="I1" s="751"/>
      <c r="J1" s="751"/>
      <c r="K1" s="751"/>
      <c r="L1" s="751"/>
      <c r="M1" s="751"/>
      <c r="N1" s="751"/>
      <c r="O1" s="751"/>
    </row>
    <row r="2" spans="1:15" ht="24.75" customHeight="1">
      <c r="A2" s="43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</row>
    <row r="3" spans="1:15" ht="20.25" customHeight="1">
      <c r="A3" s="752" t="s">
        <v>3</v>
      </c>
      <c r="B3" s="752" t="s">
        <v>14</v>
      </c>
      <c r="C3" s="752" t="s">
        <v>5</v>
      </c>
      <c r="D3" s="752" t="s">
        <v>12</v>
      </c>
      <c r="E3" s="753" t="s">
        <v>1</v>
      </c>
      <c r="F3" s="753" t="s">
        <v>8</v>
      </c>
      <c r="G3" s="753"/>
      <c r="H3" s="753"/>
      <c r="I3" s="753"/>
      <c r="J3" s="753"/>
      <c r="K3" s="753"/>
      <c r="L3" s="754" t="s">
        <v>323</v>
      </c>
      <c r="M3" s="754" t="s">
        <v>47</v>
      </c>
      <c r="N3" s="753" t="s">
        <v>0</v>
      </c>
      <c r="O3" s="753" t="s">
        <v>7</v>
      </c>
    </row>
    <row r="4" spans="1:15" ht="30" customHeight="1">
      <c r="A4" s="752"/>
      <c r="B4" s="752"/>
      <c r="C4" s="752"/>
      <c r="D4" s="752"/>
      <c r="E4" s="753"/>
      <c r="F4" s="45" t="s">
        <v>45</v>
      </c>
      <c r="G4" s="45" t="s">
        <v>45</v>
      </c>
      <c r="H4" s="45" t="s">
        <v>45</v>
      </c>
      <c r="I4" s="45" t="s">
        <v>45</v>
      </c>
      <c r="J4" s="46" t="s">
        <v>45</v>
      </c>
      <c r="K4" s="45" t="s">
        <v>43</v>
      </c>
      <c r="L4" s="754"/>
      <c r="M4" s="754"/>
      <c r="N4" s="753"/>
      <c r="O4" s="753"/>
    </row>
    <row r="5" spans="1:15" ht="45" customHeight="1">
      <c r="A5" s="49">
        <v>1</v>
      </c>
      <c r="B5" s="71"/>
      <c r="C5" s="71"/>
      <c r="D5" s="53"/>
      <c r="E5" s="50"/>
      <c r="F5" s="50"/>
      <c r="G5" s="51"/>
      <c r="H5" s="52"/>
      <c r="I5" s="52"/>
      <c r="J5" s="52"/>
      <c r="K5" s="52"/>
      <c r="L5" s="52"/>
      <c r="M5" s="52"/>
      <c r="N5" s="60"/>
      <c r="O5" s="71"/>
    </row>
    <row r="6" spans="1:15" ht="45" customHeight="1">
      <c r="A6" s="49">
        <v>2</v>
      </c>
      <c r="B6" s="71"/>
      <c r="C6" s="71"/>
      <c r="D6" s="53"/>
      <c r="E6" s="50"/>
      <c r="F6" s="50"/>
      <c r="G6" s="51"/>
      <c r="H6" s="52"/>
      <c r="I6" s="52"/>
      <c r="J6" s="52"/>
      <c r="K6" s="52"/>
      <c r="L6" s="52"/>
      <c r="M6" s="52"/>
      <c r="N6" s="60"/>
      <c r="O6" s="71"/>
    </row>
    <row r="7" spans="1:15" ht="45" customHeight="1">
      <c r="A7" s="49">
        <v>3</v>
      </c>
      <c r="B7" s="71"/>
      <c r="C7" s="71"/>
      <c r="D7" s="53"/>
      <c r="E7" s="50"/>
      <c r="F7" s="50"/>
      <c r="G7" s="51"/>
      <c r="H7" s="52"/>
      <c r="I7" s="52"/>
      <c r="J7" s="52"/>
      <c r="K7" s="52"/>
      <c r="L7" s="52"/>
      <c r="M7" s="52"/>
      <c r="N7" s="60"/>
      <c r="O7" s="49" t="s">
        <v>30</v>
      </c>
    </row>
    <row r="8" spans="1:15" ht="45" customHeight="1">
      <c r="A8" s="49">
        <v>4</v>
      </c>
      <c r="B8" s="71"/>
      <c r="C8" s="71"/>
      <c r="D8" s="53"/>
      <c r="E8" s="50"/>
      <c r="F8" s="50"/>
      <c r="G8" s="51"/>
      <c r="H8" s="52"/>
      <c r="I8" s="52"/>
      <c r="J8" s="52"/>
      <c r="K8" s="52"/>
      <c r="L8" s="52"/>
      <c r="M8" s="52"/>
      <c r="N8" s="60"/>
      <c r="O8" s="49"/>
    </row>
    <row r="9" spans="1:15" ht="45" customHeight="1">
      <c r="A9" s="49">
        <v>5</v>
      </c>
      <c r="B9" s="71"/>
      <c r="C9" s="71"/>
      <c r="D9" s="56"/>
      <c r="E9" s="50"/>
      <c r="F9" s="50"/>
      <c r="G9" s="51"/>
      <c r="H9" s="52"/>
      <c r="I9" s="52"/>
      <c r="J9" s="52"/>
      <c r="K9" s="52"/>
      <c r="L9" s="52"/>
      <c r="M9" s="52"/>
      <c r="N9" s="60"/>
      <c r="O9" s="49"/>
    </row>
    <row r="10" spans="1:15" ht="45" customHeight="1">
      <c r="A10" s="62">
        <v>6</v>
      </c>
      <c r="B10" s="62"/>
      <c r="C10" s="62"/>
      <c r="D10" s="62"/>
      <c r="E10" s="63"/>
      <c r="F10" s="63"/>
      <c r="G10" s="64"/>
      <c r="H10" s="65"/>
      <c r="I10" s="65"/>
      <c r="J10" s="65"/>
      <c r="K10" s="65"/>
      <c r="L10" s="65"/>
      <c r="M10" s="65"/>
      <c r="N10" s="65"/>
      <c r="O10" s="61" t="s">
        <v>29</v>
      </c>
    </row>
    <row r="11" spans="1:15" ht="45" customHeight="1">
      <c r="A11" s="749" t="s">
        <v>16</v>
      </c>
      <c r="B11" s="749"/>
      <c r="C11" s="749"/>
      <c r="D11" s="749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6"/>
    </row>
    <row r="12" spans="1:15" ht="34.5" customHeight="1">
      <c r="A12" s="67"/>
      <c r="B12" s="67"/>
      <c r="C12" s="67"/>
      <c r="D12" s="67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9"/>
    </row>
    <row r="13" spans="1:15" ht="34.5" customHeight="1">
      <c r="A13" s="750" t="s">
        <v>18</v>
      </c>
      <c r="B13" s="750"/>
      <c r="C13" s="750"/>
      <c r="D13" s="750"/>
      <c r="E13" s="750"/>
      <c r="F13" s="750"/>
      <c r="G13" s="750"/>
      <c r="H13" s="750"/>
      <c r="I13" s="750"/>
      <c r="J13" s="750"/>
      <c r="K13" s="750"/>
      <c r="L13" s="750"/>
      <c r="M13" s="750"/>
      <c r="N13" s="750"/>
      <c r="O13" s="69"/>
    </row>
    <row r="14" spans="1:15" ht="34.5" customHeight="1"/>
    <row r="15" spans="1:15" ht="34.5" customHeight="1"/>
    <row r="16" spans="1:15" ht="34.5" customHeight="1"/>
    <row r="17" ht="34.5" customHeight="1"/>
    <row r="18" ht="34.5" customHeight="1"/>
    <row r="19" ht="34.5" customHeight="1"/>
    <row r="20" ht="34.5" customHeight="1"/>
  </sheetData>
  <mergeCells count="13">
    <mergeCell ref="A11:D11"/>
    <mergeCell ref="A13:N13"/>
    <mergeCell ref="A1:O1"/>
    <mergeCell ref="A3:A4"/>
    <mergeCell ref="B3:B4"/>
    <mergeCell ref="C3:C4"/>
    <mergeCell ref="D3:D4"/>
    <mergeCell ref="E3:E4"/>
    <mergeCell ref="F3:K3"/>
    <mergeCell ref="L3:L4"/>
    <mergeCell ref="M3:M4"/>
    <mergeCell ref="N3:N4"/>
    <mergeCell ref="O3:O4"/>
  </mergeCells>
  <phoneticPr fontId="53" type="noConversion"/>
  <printOptions horizontalCentered="1"/>
  <pageMargins left="0.47194445133209229" right="0.35430556535720825" top="1.2597222328186035" bottom="0.70888888835906982" header="0.86597222089767456" footer="0.31527778506278992"/>
  <pageSetup paperSize="9" fitToHeight="0" orientation="landscape"/>
  <colBreaks count="1" manualBreakCount="1">
    <brk id="15" max="16383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H13"/>
  <sheetViews>
    <sheetView view="pageBreakPreview" zoomScaleNormal="100" zoomScaleSheetLayoutView="100" workbookViewId="0">
      <selection activeCell="F12" sqref="F12"/>
    </sheetView>
  </sheetViews>
  <sheetFormatPr defaultColWidth="9" defaultRowHeight="13.5"/>
  <cols>
    <col min="1" max="1" width="4.125" style="148" bestFit="1" customWidth="1"/>
    <col min="2" max="2" width="5.125" style="148" customWidth="1"/>
    <col min="3" max="3" width="9.25" style="148" customWidth="1"/>
    <col min="4" max="4" width="9" style="148" customWidth="1"/>
    <col min="5" max="5" width="16.375" style="148" customWidth="1"/>
    <col min="6" max="6" width="12.25" style="148" customWidth="1"/>
    <col min="7" max="7" width="14.75" style="148" customWidth="1"/>
    <col min="8" max="8" width="10.375" style="148" customWidth="1"/>
    <col min="9" max="11" width="9" style="148"/>
    <col min="12" max="12" width="17.625" style="148" customWidth="1"/>
    <col min="13" max="16384" width="9" style="148"/>
  </cols>
  <sheetData>
    <row r="1" spans="1:8" s="177" customFormat="1" ht="32.25" customHeight="1">
      <c r="A1" s="755" t="s">
        <v>357</v>
      </c>
      <c r="B1" s="755"/>
      <c r="C1" s="755"/>
      <c r="D1" s="755"/>
      <c r="E1" s="755"/>
      <c r="F1" s="755"/>
      <c r="G1" s="755"/>
      <c r="H1" s="755"/>
    </row>
    <row r="2" spans="1:8" s="177" customFormat="1">
      <c r="A2" s="180"/>
      <c r="B2" s="180"/>
      <c r="C2" s="180"/>
      <c r="D2" s="180"/>
      <c r="E2" s="180"/>
      <c r="F2" s="180"/>
      <c r="G2" s="180"/>
      <c r="H2" s="180"/>
    </row>
    <row r="3" spans="1:8" s="177" customFormat="1">
      <c r="A3" s="180"/>
      <c r="B3" s="180"/>
      <c r="C3" s="180"/>
      <c r="D3" s="180"/>
      <c r="E3" s="180"/>
      <c r="F3" s="756"/>
      <c r="G3" s="756"/>
      <c r="H3" s="180"/>
    </row>
    <row r="4" spans="1:8" s="177" customFormat="1" ht="19.5" customHeight="1">
      <c r="A4" s="180"/>
      <c r="B4" s="180"/>
      <c r="C4" s="180"/>
      <c r="D4" s="180"/>
      <c r="E4" s="757" t="s">
        <v>288</v>
      </c>
      <c r="F4" s="757"/>
      <c r="G4" s="757"/>
      <c r="H4" s="757"/>
    </row>
    <row r="5" spans="1:8" s="177" customFormat="1" ht="20.25" customHeight="1">
      <c r="A5" s="179" t="s">
        <v>3</v>
      </c>
      <c r="B5" s="178" t="s">
        <v>385</v>
      </c>
      <c r="C5" s="178" t="s">
        <v>192</v>
      </c>
      <c r="D5" s="178" t="s">
        <v>166</v>
      </c>
      <c r="E5" s="178" t="s">
        <v>184</v>
      </c>
      <c r="F5" s="178" t="s">
        <v>183</v>
      </c>
      <c r="G5" s="758" t="s">
        <v>7</v>
      </c>
      <c r="H5" s="759"/>
    </row>
    <row r="6" spans="1:8" ht="20.25" customHeight="1">
      <c r="A6" s="161">
        <v>1</v>
      </c>
      <c r="B6" s="161" t="s">
        <v>273</v>
      </c>
      <c r="C6" s="161" t="s">
        <v>168</v>
      </c>
      <c r="D6" s="161" t="s">
        <v>246</v>
      </c>
      <c r="E6" s="160">
        <v>3550073496663</v>
      </c>
      <c r="F6" s="176">
        <v>24728350</v>
      </c>
      <c r="G6" s="158" t="s">
        <v>353</v>
      </c>
      <c r="H6" s="157" t="s">
        <v>13</v>
      </c>
    </row>
    <row r="7" spans="1:8" ht="20.25" hidden="1" customHeight="1">
      <c r="A7" s="175">
        <v>9</v>
      </c>
      <c r="B7" s="175" t="s">
        <v>273</v>
      </c>
      <c r="C7" s="175" t="s">
        <v>168</v>
      </c>
      <c r="D7" s="175" t="s">
        <v>246</v>
      </c>
      <c r="E7" s="174"/>
      <c r="F7" s="173"/>
      <c r="G7" s="172"/>
      <c r="H7" s="171" t="s">
        <v>13</v>
      </c>
    </row>
    <row r="8" spans="1:8" ht="20.25" customHeight="1">
      <c r="A8" s="169">
        <v>2</v>
      </c>
      <c r="B8" s="161" t="s">
        <v>273</v>
      </c>
      <c r="C8" s="161" t="s">
        <v>168</v>
      </c>
      <c r="D8" s="161" t="s">
        <v>246</v>
      </c>
      <c r="E8" s="168">
        <v>3511211327813</v>
      </c>
      <c r="F8" s="170">
        <v>80020</v>
      </c>
      <c r="G8" s="158" t="s">
        <v>204</v>
      </c>
      <c r="H8" s="157" t="s">
        <v>13</v>
      </c>
    </row>
    <row r="9" spans="1:8" ht="20.25" customHeight="1">
      <c r="A9" s="169">
        <v>3</v>
      </c>
      <c r="B9" s="161" t="s">
        <v>273</v>
      </c>
      <c r="C9" s="161" t="s">
        <v>168</v>
      </c>
      <c r="D9" s="161" t="s">
        <v>246</v>
      </c>
      <c r="E9" s="168">
        <v>3511211325793</v>
      </c>
      <c r="F9" s="167">
        <v>0</v>
      </c>
      <c r="G9" s="158" t="s">
        <v>197</v>
      </c>
      <c r="H9" s="157" t="s">
        <v>13</v>
      </c>
    </row>
    <row r="10" spans="1:8" ht="20.25" customHeight="1">
      <c r="A10" s="166"/>
      <c r="B10" s="165"/>
      <c r="C10" s="165" t="s">
        <v>185</v>
      </c>
      <c r="D10" s="165"/>
      <c r="E10" s="164"/>
      <c r="F10" s="153">
        <f>SUM(F6:F9)</f>
        <v>24808370</v>
      </c>
      <c r="G10" s="152"/>
      <c r="H10" s="163"/>
    </row>
    <row r="11" spans="1:8" ht="20.25" customHeight="1">
      <c r="A11" s="162">
        <v>4</v>
      </c>
      <c r="B11" s="161" t="s">
        <v>273</v>
      </c>
      <c r="C11" s="161" t="s">
        <v>168</v>
      </c>
      <c r="D11" s="161" t="s">
        <v>246</v>
      </c>
      <c r="E11" s="160">
        <v>3511248690423</v>
      </c>
      <c r="F11" s="159">
        <v>18762071</v>
      </c>
      <c r="G11" s="158" t="s">
        <v>298</v>
      </c>
      <c r="H11" s="157" t="s">
        <v>2</v>
      </c>
    </row>
    <row r="12" spans="1:8" ht="20.25" customHeight="1">
      <c r="A12" s="156"/>
      <c r="B12" s="155"/>
      <c r="C12" s="155" t="s">
        <v>181</v>
      </c>
      <c r="D12" s="155"/>
      <c r="E12" s="154"/>
      <c r="F12" s="153">
        <f>SUM(F11:F11)</f>
        <v>18762071</v>
      </c>
      <c r="G12" s="152"/>
      <c r="H12" s="151"/>
    </row>
    <row r="13" spans="1:8" s="149" customFormat="1" ht="21" customHeight="1">
      <c r="A13" s="760" t="s">
        <v>322</v>
      </c>
      <c r="B13" s="761"/>
      <c r="C13" s="761"/>
      <c r="D13" s="761"/>
      <c r="E13" s="762"/>
      <c r="F13" s="150">
        <f>SUM(F12,F10)</f>
        <v>43570441</v>
      </c>
      <c r="G13" s="760" t="s">
        <v>267</v>
      </c>
      <c r="H13" s="762"/>
    </row>
  </sheetData>
  <mergeCells count="6">
    <mergeCell ref="A1:H1"/>
    <mergeCell ref="F3:G3"/>
    <mergeCell ref="E4:H4"/>
    <mergeCell ref="G5:H5"/>
    <mergeCell ref="A13:E13"/>
    <mergeCell ref="G13:H13"/>
  </mergeCells>
  <phoneticPr fontId="53" type="noConversion"/>
  <printOptions horizontalCentered="1"/>
  <pageMargins left="0.47194445133209229" right="0.35430556535720825" top="1.2597222328186035" bottom="0.70888888835906982" header="0.86597222089767456" footer="0.31527778506278992"/>
  <pageSetup paperSize="9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"/>
  <sheetViews>
    <sheetView view="pageBreakPreview" topLeftCell="A4" zoomScale="130" zoomScaleNormal="130" zoomScaleSheetLayoutView="100" workbookViewId="0">
      <selection activeCell="J22" sqref="J22"/>
    </sheetView>
  </sheetViews>
  <sheetFormatPr defaultColWidth="9" defaultRowHeight="13.5"/>
  <cols>
    <col min="1" max="16384" width="9" style="267"/>
  </cols>
  <sheetData/>
  <phoneticPr fontId="53" type="noConversion"/>
  <pageMargins left="0.69986110925674438" right="0.69986110925674438" top="0.75" bottom="0.75" header="0.30000001192092896" footer="0.3000000119209289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A1:I18"/>
  <sheetViews>
    <sheetView view="pageBreakPreview" zoomScaleNormal="100" zoomScaleSheetLayoutView="100" workbookViewId="0">
      <selection activeCell="C17" sqref="C17"/>
    </sheetView>
  </sheetViews>
  <sheetFormatPr defaultColWidth="9" defaultRowHeight="13.5"/>
  <cols>
    <col min="1" max="1" width="12.125" style="148" customWidth="1"/>
    <col min="2" max="2" width="8.5" style="148" customWidth="1"/>
    <col min="3" max="3" width="13.125" style="148" customWidth="1"/>
    <col min="4" max="4" width="10.5" style="148" bestFit="1" customWidth="1"/>
    <col min="5" max="5" width="12.25" style="148" bestFit="1" customWidth="1"/>
    <col min="6" max="6" width="16.625" style="148" customWidth="1"/>
    <col min="7" max="16384" width="9" style="148"/>
  </cols>
  <sheetData>
    <row r="1" spans="1:9" s="203" customFormat="1" ht="12" customHeight="1">
      <c r="A1" s="240"/>
      <c r="B1" s="231"/>
      <c r="C1" s="231"/>
      <c r="D1" s="231"/>
      <c r="E1" s="231"/>
      <c r="F1" s="231"/>
      <c r="G1" s="205"/>
      <c r="I1" s="204"/>
    </row>
    <row r="2" spans="1:9" s="237" customFormat="1" ht="24">
      <c r="A2" s="763" t="s">
        <v>289</v>
      </c>
      <c r="B2" s="763"/>
      <c r="C2" s="763"/>
      <c r="D2" s="763"/>
      <c r="E2" s="763"/>
      <c r="F2" s="763"/>
      <c r="G2" s="239"/>
      <c r="I2" s="238"/>
    </row>
    <row r="3" spans="1:9" s="231" customFormat="1" ht="27" customHeight="1">
      <c r="A3" s="236"/>
      <c r="B3" s="235"/>
      <c r="C3" s="235"/>
      <c r="D3" s="235"/>
      <c r="E3" s="234"/>
      <c r="F3" s="234"/>
      <c r="G3" s="233"/>
      <c r="I3" s="232"/>
    </row>
    <row r="4" spans="1:9" s="225" customFormat="1" ht="34.5" customHeight="1">
      <c r="A4" s="230" t="s">
        <v>383</v>
      </c>
      <c r="B4" s="229" t="s">
        <v>205</v>
      </c>
      <c r="C4" s="229" t="s">
        <v>348</v>
      </c>
      <c r="D4" s="229" t="s">
        <v>344</v>
      </c>
      <c r="E4" s="229" t="s">
        <v>183</v>
      </c>
      <c r="F4" s="228" t="s">
        <v>7</v>
      </c>
      <c r="G4" s="227"/>
      <c r="I4" s="226"/>
    </row>
    <row r="5" spans="1:9" s="214" customFormat="1" ht="36" customHeight="1">
      <c r="A5" s="224" t="s">
        <v>355</v>
      </c>
      <c r="B5" s="219"/>
      <c r="C5" s="223">
        <v>302270</v>
      </c>
      <c r="D5" s="223">
        <v>0</v>
      </c>
      <c r="E5" s="223">
        <v>302270</v>
      </c>
      <c r="F5" s="222"/>
      <c r="G5" s="216"/>
      <c r="I5" s="215"/>
    </row>
    <row r="6" spans="1:9" s="214" customFormat="1" ht="36" customHeight="1">
      <c r="A6" s="220" t="s">
        <v>345</v>
      </c>
      <c r="B6" s="219"/>
      <c r="C6" s="218">
        <v>216040</v>
      </c>
      <c r="D6" s="218"/>
      <c r="E6" s="218">
        <f t="shared" ref="E6:E15" si="0">E5+C6-D6</f>
        <v>518310</v>
      </c>
      <c r="F6" s="221"/>
      <c r="G6" s="216"/>
      <c r="I6" s="215"/>
    </row>
    <row r="7" spans="1:9" s="214" customFormat="1" ht="36" customHeight="1">
      <c r="A7" s="220" t="s">
        <v>343</v>
      </c>
      <c r="B7" s="219"/>
      <c r="C7" s="218">
        <v>404470</v>
      </c>
      <c r="D7" s="218">
        <v>0</v>
      </c>
      <c r="E7" s="218">
        <f t="shared" si="0"/>
        <v>922780</v>
      </c>
      <c r="F7" s="221"/>
      <c r="G7" s="216"/>
      <c r="I7" s="215"/>
    </row>
    <row r="8" spans="1:9" s="214" customFormat="1" ht="36" customHeight="1">
      <c r="A8" s="220" t="s">
        <v>354</v>
      </c>
      <c r="B8" s="219"/>
      <c r="C8" s="218">
        <v>430200</v>
      </c>
      <c r="D8" s="218">
        <v>0</v>
      </c>
      <c r="E8" s="218">
        <f t="shared" si="0"/>
        <v>1352980</v>
      </c>
      <c r="F8" s="221"/>
      <c r="G8" s="216"/>
      <c r="I8" s="215"/>
    </row>
    <row r="9" spans="1:9" s="214" customFormat="1" ht="36" customHeight="1">
      <c r="A9" s="220" t="s">
        <v>342</v>
      </c>
      <c r="B9" s="219"/>
      <c r="C9" s="218">
        <v>434880</v>
      </c>
      <c r="D9" s="218"/>
      <c r="E9" s="218">
        <f t="shared" si="0"/>
        <v>1787860</v>
      </c>
      <c r="F9" s="221"/>
      <c r="G9" s="216"/>
      <c r="I9" s="215"/>
    </row>
    <row r="10" spans="1:9" s="214" customFormat="1" ht="36" customHeight="1">
      <c r="A10" s="220" t="s">
        <v>347</v>
      </c>
      <c r="B10" s="219"/>
      <c r="C10" s="218">
        <v>214160</v>
      </c>
      <c r="D10" s="218">
        <v>2824230</v>
      </c>
      <c r="E10" s="218">
        <f t="shared" si="0"/>
        <v>-822210</v>
      </c>
      <c r="F10" s="221" t="s">
        <v>364</v>
      </c>
      <c r="G10" s="216"/>
      <c r="I10" s="215"/>
    </row>
    <row r="11" spans="1:9" s="214" customFormat="1" ht="36" customHeight="1">
      <c r="A11" s="220" t="s">
        <v>326</v>
      </c>
      <c r="B11" s="219"/>
      <c r="C11" s="218">
        <v>310330</v>
      </c>
      <c r="D11" s="218">
        <v>0</v>
      </c>
      <c r="E11" s="218">
        <f t="shared" si="0"/>
        <v>-511880</v>
      </c>
      <c r="F11" s="221"/>
      <c r="G11" s="216"/>
      <c r="I11" s="215"/>
    </row>
    <row r="12" spans="1:9" s="214" customFormat="1" ht="36" customHeight="1">
      <c r="A12" s="220" t="s">
        <v>327</v>
      </c>
      <c r="B12" s="219"/>
      <c r="C12" s="218">
        <v>424330</v>
      </c>
      <c r="D12" s="218">
        <v>0</v>
      </c>
      <c r="E12" s="218">
        <f t="shared" si="0"/>
        <v>-87550</v>
      </c>
      <c r="F12" s="221"/>
      <c r="G12" s="216"/>
      <c r="I12" s="215"/>
    </row>
    <row r="13" spans="1:9" s="214" customFormat="1" ht="36" customHeight="1">
      <c r="A13" s="220" t="s">
        <v>325</v>
      </c>
      <c r="B13" s="219"/>
      <c r="C13" s="218">
        <v>22390</v>
      </c>
      <c r="D13" s="218">
        <v>306770</v>
      </c>
      <c r="E13" s="218">
        <f t="shared" si="0"/>
        <v>-371930</v>
      </c>
      <c r="F13" s="221" t="s">
        <v>378</v>
      </c>
      <c r="G13" s="216"/>
      <c r="I13" s="215"/>
    </row>
    <row r="14" spans="1:9" s="214" customFormat="1" ht="36" customHeight="1">
      <c r="A14" s="220" t="s">
        <v>330</v>
      </c>
      <c r="B14" s="219"/>
      <c r="C14" s="218">
        <v>219480</v>
      </c>
      <c r="D14" s="218">
        <v>0</v>
      </c>
      <c r="E14" s="218">
        <f t="shared" si="0"/>
        <v>-152450</v>
      </c>
      <c r="F14" s="221"/>
      <c r="G14" s="216"/>
      <c r="I14" s="215"/>
    </row>
    <row r="15" spans="1:9" s="214" customFormat="1" ht="36" customHeight="1">
      <c r="A15" s="220" t="s">
        <v>329</v>
      </c>
      <c r="B15" s="219"/>
      <c r="C15" s="218">
        <v>447070</v>
      </c>
      <c r="D15" s="218">
        <v>0</v>
      </c>
      <c r="E15" s="218">
        <f t="shared" si="0"/>
        <v>294620</v>
      </c>
      <c r="F15" s="221"/>
      <c r="G15" s="216"/>
      <c r="I15" s="215"/>
    </row>
    <row r="16" spans="1:9" s="214" customFormat="1" ht="36" customHeight="1">
      <c r="A16" s="220" t="s">
        <v>331</v>
      </c>
      <c r="B16" s="219"/>
      <c r="C16" s="218">
        <v>537830</v>
      </c>
      <c r="D16" s="218"/>
      <c r="E16" s="218">
        <f>B16+E15+C16-D16</f>
        <v>832450</v>
      </c>
      <c r="F16" s="217"/>
      <c r="G16" s="216"/>
      <c r="I16" s="215"/>
    </row>
    <row r="17" spans="1:9" s="207" customFormat="1" ht="36" customHeight="1">
      <c r="A17" s="213" t="s">
        <v>17</v>
      </c>
      <c r="B17" s="212">
        <f>SUM(B5:B16)</f>
        <v>0</v>
      </c>
      <c r="C17" s="211">
        <f>SUM(C5:C16)</f>
        <v>3963450</v>
      </c>
      <c r="D17" s="211">
        <f>SUM(D5:D16)</f>
        <v>3131000</v>
      </c>
      <c r="E17" s="211">
        <f>B17+C17-D17</f>
        <v>832450</v>
      </c>
      <c r="F17" s="210"/>
      <c r="G17" s="209"/>
      <c r="I17" s="208"/>
    </row>
    <row r="18" spans="1:9" s="203" customFormat="1" ht="24.95" customHeight="1">
      <c r="A18" s="206"/>
      <c r="E18" s="764"/>
      <c r="F18" s="764"/>
      <c r="G18" s="205"/>
      <c r="I18" s="204"/>
    </row>
  </sheetData>
  <mergeCells count="2">
    <mergeCell ref="A2:F2"/>
    <mergeCell ref="E18:F18"/>
  </mergeCells>
  <phoneticPr fontId="53" type="noConversion"/>
  <printOptions horizontalCentered="1"/>
  <pageMargins left="0.47194445133209229" right="0.35430556535720825" top="1.2597222328186035" bottom="0.70888888835906982" header="0.86597222089767456" footer="0.31527778506278992"/>
  <pageSetup paperSize="9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AA218"/>
  <sheetViews>
    <sheetView view="pageBreakPreview" topLeftCell="C1" zoomScaleNormal="100" zoomScaleSheetLayoutView="100" workbookViewId="0">
      <selection activeCell="C1" sqref="A1:W53"/>
    </sheetView>
  </sheetViews>
  <sheetFormatPr defaultColWidth="9" defaultRowHeight="13.5"/>
  <cols>
    <col min="1" max="2" width="0" style="148" hidden="1" customWidth="1"/>
    <col min="3" max="3" width="16.375" style="148" bestFit="1" customWidth="1"/>
    <col min="4" max="4" width="0" style="148" hidden="1" customWidth="1"/>
    <col min="5" max="5" width="4.625" style="148" bestFit="1" customWidth="1"/>
    <col min="6" max="6" width="14.375" style="148" customWidth="1"/>
    <col min="7" max="7" width="1.125" style="148" hidden="1" customWidth="1"/>
    <col min="8" max="8" width="13.25" style="148" bestFit="1" customWidth="1"/>
    <col min="9" max="10" width="0" style="148" hidden="1" customWidth="1"/>
    <col min="11" max="11" width="19.25" style="148" customWidth="1"/>
    <col min="12" max="12" width="18.25" style="148" customWidth="1"/>
    <col min="13" max="22" width="0" style="148" hidden="1" customWidth="1"/>
    <col min="23" max="23" width="14" style="148" hidden="1" customWidth="1"/>
    <col min="24" max="25" width="0" style="148" hidden="1" customWidth="1"/>
    <col min="26" max="26" width="9" style="148"/>
    <col min="27" max="27" width="9.625" style="148" bestFit="1" customWidth="1"/>
    <col min="28" max="16384" width="9" style="148"/>
  </cols>
  <sheetData>
    <row r="1" spans="1:27" ht="24">
      <c r="A1" s="242"/>
      <c r="B1" s="242"/>
      <c r="C1" s="768" t="s">
        <v>374</v>
      </c>
      <c r="D1" s="768"/>
      <c r="E1" s="768"/>
      <c r="F1" s="768"/>
      <c r="G1" s="768"/>
      <c r="H1" s="768"/>
      <c r="I1" s="768"/>
      <c r="J1" s="768"/>
      <c r="K1" s="768"/>
      <c r="L1" s="768"/>
      <c r="M1" s="768"/>
      <c r="N1" s="768"/>
      <c r="O1" s="768"/>
      <c r="P1" s="768"/>
      <c r="Q1" s="768"/>
      <c r="R1" s="242"/>
      <c r="S1" s="242"/>
      <c r="T1" s="242"/>
      <c r="U1" s="242"/>
      <c r="V1" s="242"/>
      <c r="W1" s="242"/>
    </row>
    <row r="2" spans="1:27" ht="16.5">
      <c r="A2" s="242"/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AA2" s="444"/>
    </row>
    <row r="3" spans="1:27" ht="16.5">
      <c r="A3" s="242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AA3" s="444"/>
    </row>
    <row r="4" spans="1:27" ht="17.25">
      <c r="A4" s="769" t="s">
        <v>370</v>
      </c>
      <c r="B4" s="769"/>
      <c r="C4" s="769"/>
      <c r="D4" s="769"/>
      <c r="E4" s="769"/>
      <c r="F4" s="769"/>
      <c r="G4" s="769"/>
      <c r="H4" s="769"/>
      <c r="I4" s="769"/>
      <c r="J4" s="769"/>
      <c r="K4" s="769"/>
      <c r="L4" s="769"/>
      <c r="M4" s="769"/>
      <c r="N4" s="769"/>
      <c r="O4" s="769"/>
      <c r="P4" s="769"/>
      <c r="Q4" s="769"/>
      <c r="R4" s="769"/>
      <c r="S4" s="769"/>
      <c r="T4" s="769"/>
      <c r="U4" s="769"/>
      <c r="V4" s="769"/>
      <c r="W4" s="769"/>
      <c r="AA4" s="444"/>
    </row>
    <row r="5" spans="1:27" ht="25.5" customHeight="1">
      <c r="A5" s="258" t="s">
        <v>208</v>
      </c>
      <c r="B5" s="258" t="s">
        <v>221</v>
      </c>
      <c r="C5" s="610" t="s">
        <v>199</v>
      </c>
      <c r="D5" s="610" t="s">
        <v>198</v>
      </c>
      <c r="E5" s="610" t="s">
        <v>386</v>
      </c>
      <c r="F5" s="610" t="s">
        <v>219</v>
      </c>
      <c r="G5" s="611" t="s">
        <v>361</v>
      </c>
      <c r="H5" s="612" t="s">
        <v>224</v>
      </c>
      <c r="I5" s="612" t="s">
        <v>223</v>
      </c>
      <c r="J5" s="612" t="s">
        <v>226</v>
      </c>
      <c r="K5" s="612" t="s">
        <v>222</v>
      </c>
      <c r="L5" s="609" t="s">
        <v>201</v>
      </c>
      <c r="M5" s="606" t="s">
        <v>207</v>
      </c>
      <c r="N5" s="257" t="s">
        <v>235</v>
      </c>
      <c r="O5" s="257" t="s">
        <v>209</v>
      </c>
      <c r="P5" s="257" t="s">
        <v>196</v>
      </c>
      <c r="Q5" s="257" t="s">
        <v>212</v>
      </c>
      <c r="R5" s="257" t="s">
        <v>213</v>
      </c>
      <c r="S5" s="257" t="s">
        <v>351</v>
      </c>
      <c r="T5" s="257" t="s">
        <v>232</v>
      </c>
      <c r="U5" s="257" t="s">
        <v>225</v>
      </c>
      <c r="V5" s="257" t="s">
        <v>210</v>
      </c>
      <c r="W5" s="257" t="s">
        <v>206</v>
      </c>
      <c r="X5" s="256" t="s">
        <v>211</v>
      </c>
      <c r="Y5" s="256" t="s">
        <v>203</v>
      </c>
      <c r="AA5" s="444"/>
    </row>
    <row r="6" spans="1:27" ht="25.5" customHeight="1">
      <c r="A6" s="258"/>
      <c r="B6" s="258"/>
      <c r="C6" s="615" t="s">
        <v>175</v>
      </c>
      <c r="D6" s="615" t="s">
        <v>171</v>
      </c>
      <c r="E6" s="615" t="s">
        <v>384</v>
      </c>
      <c r="F6" s="616" t="s">
        <v>290</v>
      </c>
      <c r="G6" s="609"/>
      <c r="H6" s="615" t="s">
        <v>186</v>
      </c>
      <c r="I6" s="609"/>
      <c r="J6" s="609"/>
      <c r="K6" s="617">
        <v>1171110</v>
      </c>
      <c r="L6" s="617">
        <v>1171110</v>
      </c>
      <c r="M6" s="606"/>
      <c r="N6" s="257"/>
      <c r="O6" s="257"/>
      <c r="P6" s="257"/>
      <c r="Q6" s="257"/>
      <c r="R6" s="257"/>
      <c r="S6" s="257"/>
      <c r="T6" s="257"/>
      <c r="U6" s="257"/>
      <c r="V6" s="257"/>
      <c r="W6" s="257"/>
      <c r="X6" s="256"/>
      <c r="Y6" s="256"/>
      <c r="AA6" s="444"/>
    </row>
    <row r="7" spans="1:27" ht="25.5" customHeight="1">
      <c r="A7" s="258"/>
      <c r="B7" s="258"/>
      <c r="C7" s="607" t="s">
        <v>175</v>
      </c>
      <c r="D7" s="607" t="s">
        <v>171</v>
      </c>
      <c r="E7" s="607" t="s">
        <v>384</v>
      </c>
      <c r="F7" s="616" t="s">
        <v>339</v>
      </c>
      <c r="G7" s="613"/>
      <c r="H7" s="607" t="s">
        <v>186</v>
      </c>
      <c r="I7" s="614"/>
      <c r="J7" s="614"/>
      <c r="K7" s="252">
        <v>306340</v>
      </c>
      <c r="L7" s="252">
        <v>306770</v>
      </c>
      <c r="M7" s="606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6"/>
      <c r="Y7" s="256"/>
      <c r="AA7" s="444"/>
    </row>
    <row r="8" spans="1:27" ht="25.5" customHeight="1">
      <c r="A8" s="258"/>
      <c r="B8" s="258"/>
      <c r="C8" s="253" t="s">
        <v>175</v>
      </c>
      <c r="D8" s="253" t="s">
        <v>171</v>
      </c>
      <c r="E8" s="253" t="s">
        <v>384</v>
      </c>
      <c r="F8" s="616" t="s">
        <v>340</v>
      </c>
      <c r="G8" s="608"/>
      <c r="H8" s="253" t="s">
        <v>186</v>
      </c>
      <c r="I8" s="609"/>
      <c r="J8" s="609"/>
      <c r="K8" s="618">
        <v>2273230</v>
      </c>
      <c r="L8" s="618">
        <v>2273230</v>
      </c>
      <c r="M8" s="606"/>
      <c r="N8" s="257"/>
      <c r="O8" s="257"/>
      <c r="P8" s="257"/>
      <c r="Q8" s="257"/>
      <c r="R8" s="257"/>
      <c r="S8" s="257"/>
      <c r="T8" s="257"/>
      <c r="U8" s="257"/>
      <c r="V8" s="257"/>
      <c r="W8" s="257"/>
      <c r="X8" s="256"/>
      <c r="Y8" s="256"/>
      <c r="AA8" s="444"/>
    </row>
    <row r="9" spans="1:27" ht="25.5" customHeight="1">
      <c r="A9" s="258"/>
      <c r="B9" s="258"/>
      <c r="C9" s="253" t="s">
        <v>175</v>
      </c>
      <c r="D9" s="253" t="s">
        <v>171</v>
      </c>
      <c r="E9" s="253" t="s">
        <v>384</v>
      </c>
      <c r="F9" s="616" t="s">
        <v>341</v>
      </c>
      <c r="G9" s="608"/>
      <c r="H9" s="253" t="s">
        <v>186</v>
      </c>
      <c r="I9" s="609"/>
      <c r="J9" s="609"/>
      <c r="K9" s="617">
        <v>519540</v>
      </c>
      <c r="L9" s="617">
        <v>519540</v>
      </c>
      <c r="M9" s="606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6"/>
      <c r="Y9" s="256"/>
    </row>
    <row r="10" spans="1:27" ht="25.5" hidden="1" customHeight="1">
      <c r="A10" s="250" t="s">
        <v>371</v>
      </c>
      <c r="B10" s="250">
        <v>829042743</v>
      </c>
      <c r="C10" s="253"/>
      <c r="D10" s="253"/>
      <c r="E10" s="253"/>
      <c r="F10" s="253"/>
      <c r="G10" s="253"/>
      <c r="H10" s="253"/>
      <c r="I10" s="250"/>
      <c r="J10" s="250"/>
      <c r="K10" s="252"/>
      <c r="L10" s="252"/>
      <c r="M10" s="250">
        <v>14012310</v>
      </c>
      <c r="N10" s="250">
        <v>0</v>
      </c>
      <c r="O10" s="250">
        <v>0</v>
      </c>
      <c r="P10" s="250">
        <v>0</v>
      </c>
      <c r="Q10" s="250">
        <v>0</v>
      </c>
      <c r="R10" s="250">
        <v>0</v>
      </c>
      <c r="S10" s="250">
        <v>0</v>
      </c>
      <c r="T10" s="250">
        <v>0</v>
      </c>
      <c r="U10" s="250">
        <v>0</v>
      </c>
      <c r="V10" s="250">
        <v>0</v>
      </c>
      <c r="W10" s="250" t="s">
        <v>346</v>
      </c>
      <c r="X10" s="249">
        <v>1167692</v>
      </c>
      <c r="Y10" s="249" t="s">
        <v>350</v>
      </c>
    </row>
    <row r="11" spans="1:27" ht="25.5" hidden="1" customHeight="1">
      <c r="A11" s="250" t="s">
        <v>371</v>
      </c>
      <c r="B11" s="250">
        <v>829042743</v>
      </c>
      <c r="C11" s="253"/>
      <c r="D11" s="253"/>
      <c r="E11" s="253"/>
      <c r="F11" s="253"/>
      <c r="G11" s="253"/>
      <c r="H11" s="253"/>
      <c r="I11" s="250"/>
      <c r="J11" s="250"/>
      <c r="K11" s="252"/>
      <c r="L11" s="252"/>
      <c r="M11" s="250">
        <v>13716420</v>
      </c>
      <c r="N11" s="250">
        <v>0</v>
      </c>
      <c r="O11" s="250">
        <v>0</v>
      </c>
      <c r="P11" s="250">
        <v>0</v>
      </c>
      <c r="Q11" s="250">
        <v>0</v>
      </c>
      <c r="R11" s="250">
        <v>0</v>
      </c>
      <c r="S11" s="250">
        <v>0</v>
      </c>
      <c r="T11" s="250">
        <v>0</v>
      </c>
      <c r="U11" s="250">
        <v>0</v>
      </c>
      <c r="V11" s="250">
        <v>0</v>
      </c>
      <c r="W11" s="250" t="s">
        <v>346</v>
      </c>
      <c r="X11" s="249">
        <v>1143035</v>
      </c>
      <c r="Y11" s="249" t="s">
        <v>350</v>
      </c>
    </row>
    <row r="12" spans="1:27" ht="25.5" hidden="1" customHeight="1">
      <c r="A12" s="250" t="s">
        <v>371</v>
      </c>
      <c r="B12" s="250">
        <v>829042743</v>
      </c>
      <c r="C12" s="253"/>
      <c r="D12" s="253"/>
      <c r="E12" s="253"/>
      <c r="F12" s="253"/>
      <c r="G12" s="253"/>
      <c r="H12" s="253"/>
      <c r="I12" s="250"/>
      <c r="J12" s="250"/>
      <c r="K12" s="252"/>
      <c r="L12" s="252"/>
      <c r="M12" s="250">
        <v>14025080</v>
      </c>
      <c r="N12" s="250">
        <v>0</v>
      </c>
      <c r="O12" s="250">
        <v>0</v>
      </c>
      <c r="P12" s="250">
        <v>0</v>
      </c>
      <c r="Q12" s="250">
        <v>0</v>
      </c>
      <c r="R12" s="250">
        <v>0</v>
      </c>
      <c r="S12" s="250">
        <v>0</v>
      </c>
      <c r="T12" s="250">
        <v>0</v>
      </c>
      <c r="U12" s="250">
        <v>0</v>
      </c>
      <c r="V12" s="250">
        <v>0</v>
      </c>
      <c r="W12" s="250" t="s">
        <v>346</v>
      </c>
      <c r="X12" s="249">
        <v>1168756</v>
      </c>
      <c r="Y12" s="249" t="s">
        <v>350</v>
      </c>
    </row>
    <row r="13" spans="1:27" ht="25.5" hidden="1" customHeight="1">
      <c r="A13" s="250" t="s">
        <v>371</v>
      </c>
      <c r="B13" s="250">
        <v>829042743</v>
      </c>
      <c r="C13" s="253"/>
      <c r="D13" s="253"/>
      <c r="E13" s="253"/>
      <c r="F13" s="253"/>
      <c r="G13" s="253"/>
      <c r="H13" s="253"/>
      <c r="I13" s="250"/>
      <c r="J13" s="250"/>
      <c r="K13" s="252"/>
      <c r="L13" s="252"/>
      <c r="M13" s="250">
        <v>13947710</v>
      </c>
      <c r="N13" s="250">
        <v>0</v>
      </c>
      <c r="O13" s="250">
        <v>0</v>
      </c>
      <c r="P13" s="250">
        <v>0</v>
      </c>
      <c r="Q13" s="250">
        <v>0</v>
      </c>
      <c r="R13" s="250">
        <v>0</v>
      </c>
      <c r="S13" s="250">
        <v>0</v>
      </c>
      <c r="T13" s="250">
        <v>0</v>
      </c>
      <c r="U13" s="250">
        <v>0</v>
      </c>
      <c r="V13" s="250">
        <v>0</v>
      </c>
      <c r="W13" s="250" t="s">
        <v>346</v>
      </c>
      <c r="X13" s="249">
        <v>1162309</v>
      </c>
      <c r="Y13" s="249" t="s">
        <v>350</v>
      </c>
    </row>
    <row r="14" spans="1:27" ht="25.5" hidden="1" customHeight="1">
      <c r="A14" s="250" t="s">
        <v>371</v>
      </c>
      <c r="B14" s="250">
        <v>829042743</v>
      </c>
      <c r="C14" s="253"/>
      <c r="D14" s="253"/>
      <c r="E14" s="253"/>
      <c r="F14" s="253"/>
      <c r="G14" s="253"/>
      <c r="H14" s="253"/>
      <c r="I14" s="250"/>
      <c r="J14" s="250"/>
      <c r="K14" s="252"/>
      <c r="L14" s="252"/>
      <c r="M14" s="250">
        <v>20894650</v>
      </c>
      <c r="N14" s="250">
        <v>0</v>
      </c>
      <c r="O14" s="250">
        <v>0</v>
      </c>
      <c r="P14" s="250">
        <v>0</v>
      </c>
      <c r="Q14" s="250">
        <v>0</v>
      </c>
      <c r="R14" s="250">
        <v>0</v>
      </c>
      <c r="S14" s="250">
        <v>0</v>
      </c>
      <c r="T14" s="250">
        <v>0</v>
      </c>
      <c r="U14" s="250">
        <v>0</v>
      </c>
      <c r="V14" s="250">
        <v>0</v>
      </c>
      <c r="W14" s="250" t="s">
        <v>346</v>
      </c>
      <c r="X14" s="249">
        <v>1741220</v>
      </c>
      <c r="Y14" s="249" t="s">
        <v>350</v>
      </c>
    </row>
    <row r="15" spans="1:27" ht="25.5" hidden="1" customHeight="1">
      <c r="A15" s="250" t="s">
        <v>371</v>
      </c>
      <c r="B15" s="250">
        <v>829042743</v>
      </c>
      <c r="C15" s="253"/>
      <c r="D15" s="253"/>
      <c r="E15" s="253"/>
      <c r="F15" s="253"/>
      <c r="G15" s="253"/>
      <c r="H15" s="253"/>
      <c r="I15" s="250"/>
      <c r="J15" s="250"/>
      <c r="K15" s="252"/>
      <c r="L15" s="252"/>
      <c r="M15" s="250">
        <v>14160660</v>
      </c>
      <c r="N15" s="250">
        <v>0</v>
      </c>
      <c r="O15" s="250">
        <v>0</v>
      </c>
      <c r="P15" s="250">
        <v>0</v>
      </c>
      <c r="Q15" s="250">
        <v>0</v>
      </c>
      <c r="R15" s="250">
        <v>0</v>
      </c>
      <c r="S15" s="250">
        <v>0</v>
      </c>
      <c r="T15" s="250">
        <v>0</v>
      </c>
      <c r="U15" s="250">
        <v>0</v>
      </c>
      <c r="V15" s="250">
        <v>0</v>
      </c>
      <c r="W15" s="250" t="s">
        <v>346</v>
      </c>
      <c r="X15" s="249">
        <v>1180055</v>
      </c>
      <c r="Y15" s="249" t="s">
        <v>350</v>
      </c>
    </row>
    <row r="16" spans="1:27" ht="25.5" hidden="1" customHeight="1">
      <c r="A16" s="250" t="s">
        <v>371</v>
      </c>
      <c r="B16" s="250">
        <v>829042743</v>
      </c>
      <c r="C16" s="253"/>
      <c r="D16" s="253"/>
      <c r="E16" s="253"/>
      <c r="F16" s="253"/>
      <c r="G16" s="253"/>
      <c r="H16" s="253"/>
      <c r="I16" s="250"/>
      <c r="J16" s="250"/>
      <c r="K16" s="252"/>
      <c r="L16" s="252"/>
      <c r="M16" s="250">
        <v>14384890</v>
      </c>
      <c r="N16" s="250">
        <v>0</v>
      </c>
      <c r="O16" s="250">
        <v>0</v>
      </c>
      <c r="P16" s="250">
        <v>0</v>
      </c>
      <c r="Q16" s="250">
        <v>0</v>
      </c>
      <c r="R16" s="250">
        <v>0</v>
      </c>
      <c r="S16" s="250">
        <v>0</v>
      </c>
      <c r="T16" s="250">
        <v>0</v>
      </c>
      <c r="U16" s="250">
        <v>0</v>
      </c>
      <c r="V16" s="250">
        <v>0</v>
      </c>
      <c r="W16" s="250" t="s">
        <v>346</v>
      </c>
      <c r="X16" s="249">
        <v>1198740</v>
      </c>
      <c r="Y16" s="249" t="s">
        <v>350</v>
      </c>
    </row>
    <row r="17" spans="1:25" ht="25.5" hidden="1" customHeight="1">
      <c r="A17" s="250" t="s">
        <v>371</v>
      </c>
      <c r="B17" s="250">
        <v>829042743</v>
      </c>
      <c r="C17" s="253"/>
      <c r="D17" s="253"/>
      <c r="E17" s="253"/>
      <c r="F17" s="253"/>
      <c r="G17" s="253"/>
      <c r="H17" s="253"/>
      <c r="I17" s="250"/>
      <c r="J17" s="250"/>
      <c r="K17" s="252"/>
      <c r="L17" s="252"/>
      <c r="M17" s="250">
        <v>2354680</v>
      </c>
      <c r="N17" s="250">
        <v>0</v>
      </c>
      <c r="O17" s="250">
        <v>0</v>
      </c>
      <c r="P17" s="250">
        <v>0</v>
      </c>
      <c r="Q17" s="250">
        <v>0</v>
      </c>
      <c r="R17" s="250">
        <v>0</v>
      </c>
      <c r="S17" s="250">
        <v>0</v>
      </c>
      <c r="T17" s="250">
        <v>0</v>
      </c>
      <c r="U17" s="250">
        <v>0</v>
      </c>
      <c r="V17" s="250">
        <v>0</v>
      </c>
      <c r="W17" s="250" t="s">
        <v>346</v>
      </c>
      <c r="X17" s="249">
        <v>196223</v>
      </c>
      <c r="Y17" s="249" t="s">
        <v>350</v>
      </c>
    </row>
    <row r="18" spans="1:25" ht="25.5" hidden="1" customHeight="1">
      <c r="A18" s="250" t="s">
        <v>371</v>
      </c>
      <c r="B18" s="250">
        <v>829042743</v>
      </c>
      <c r="C18" s="253"/>
      <c r="D18" s="253"/>
      <c r="E18" s="253"/>
      <c r="F18" s="253"/>
      <c r="G18" s="253"/>
      <c r="H18" s="253"/>
      <c r="I18" s="250"/>
      <c r="J18" s="250"/>
      <c r="K18" s="252"/>
      <c r="L18" s="252"/>
      <c r="M18" s="250">
        <v>14549340</v>
      </c>
      <c r="N18" s="250">
        <v>0</v>
      </c>
      <c r="O18" s="250">
        <v>0</v>
      </c>
      <c r="P18" s="250">
        <v>0</v>
      </c>
      <c r="Q18" s="250">
        <v>0</v>
      </c>
      <c r="R18" s="250">
        <v>0</v>
      </c>
      <c r="S18" s="250">
        <v>0</v>
      </c>
      <c r="T18" s="250">
        <v>0</v>
      </c>
      <c r="U18" s="250">
        <v>0</v>
      </c>
      <c r="V18" s="250">
        <v>0</v>
      </c>
      <c r="W18" s="250" t="s">
        <v>346</v>
      </c>
      <c r="X18" s="249">
        <v>1212445</v>
      </c>
      <c r="Y18" s="249" t="s">
        <v>350</v>
      </c>
    </row>
    <row r="19" spans="1:25" ht="25.5" customHeight="1">
      <c r="A19" s="242"/>
      <c r="B19" s="242"/>
      <c r="C19" s="770" t="s">
        <v>389</v>
      </c>
      <c r="D19" s="771"/>
      <c r="E19" s="771"/>
      <c r="F19" s="771"/>
      <c r="G19" s="771"/>
      <c r="H19" s="772"/>
      <c r="I19" s="248"/>
      <c r="J19" s="248"/>
      <c r="K19" s="247">
        <f>SUM(K6:K9)</f>
        <v>4270220</v>
      </c>
      <c r="L19" s="247">
        <f>SUM(L6:L9)</f>
        <v>4270650</v>
      </c>
      <c r="M19" s="242"/>
      <c r="N19" s="242"/>
      <c r="O19" s="242"/>
      <c r="P19" s="242"/>
      <c r="Q19" s="242"/>
      <c r="R19" s="242"/>
      <c r="S19" s="242"/>
      <c r="T19" s="242"/>
      <c r="U19" s="242"/>
      <c r="V19" s="242"/>
      <c r="W19" s="242"/>
    </row>
    <row r="20" spans="1:25" ht="25.5" customHeight="1">
      <c r="A20" s="250" t="s">
        <v>371</v>
      </c>
      <c r="B20" s="254">
        <v>829042743</v>
      </c>
      <c r="C20" s="253" t="s">
        <v>175</v>
      </c>
      <c r="D20" s="253"/>
      <c r="E20" s="253" t="s">
        <v>384</v>
      </c>
      <c r="F20" s="255" t="s">
        <v>333</v>
      </c>
      <c r="G20" s="253"/>
      <c r="H20" s="253" t="s">
        <v>186</v>
      </c>
      <c r="I20" s="250"/>
      <c r="J20" s="250"/>
      <c r="K20" s="252">
        <v>2824230</v>
      </c>
      <c r="L20" s="252">
        <v>2824230</v>
      </c>
      <c r="M20" s="251">
        <v>14160660</v>
      </c>
      <c r="N20" s="250">
        <v>0</v>
      </c>
      <c r="O20" s="250">
        <v>0</v>
      </c>
      <c r="P20" s="250">
        <v>0</v>
      </c>
      <c r="Q20" s="250">
        <v>0</v>
      </c>
      <c r="R20" s="250">
        <v>0</v>
      </c>
      <c r="S20" s="250">
        <v>0</v>
      </c>
      <c r="T20" s="250">
        <v>0</v>
      </c>
      <c r="U20" s="250">
        <v>0</v>
      </c>
      <c r="V20" s="250">
        <v>0</v>
      </c>
      <c r="W20" s="250" t="s">
        <v>346</v>
      </c>
      <c r="X20" s="249">
        <v>1180055</v>
      </c>
      <c r="Y20" s="249" t="s">
        <v>350</v>
      </c>
    </row>
    <row r="21" spans="1:25" ht="25.5" hidden="1" customHeight="1">
      <c r="A21" s="250" t="s">
        <v>371</v>
      </c>
      <c r="B21" s="254">
        <v>829042743</v>
      </c>
      <c r="C21" s="253"/>
      <c r="D21" s="253"/>
      <c r="E21" s="253"/>
      <c r="F21" s="255"/>
      <c r="G21" s="253"/>
      <c r="H21" s="253"/>
      <c r="I21" s="250"/>
      <c r="J21" s="250"/>
      <c r="K21" s="252"/>
      <c r="L21" s="252"/>
      <c r="M21" s="251">
        <v>14384890</v>
      </c>
      <c r="N21" s="250">
        <v>0</v>
      </c>
      <c r="O21" s="250">
        <v>0</v>
      </c>
      <c r="P21" s="250">
        <v>0</v>
      </c>
      <c r="Q21" s="250">
        <v>0</v>
      </c>
      <c r="R21" s="250">
        <v>0</v>
      </c>
      <c r="S21" s="250">
        <v>0</v>
      </c>
      <c r="T21" s="250">
        <v>0</v>
      </c>
      <c r="U21" s="250">
        <v>0</v>
      </c>
      <c r="V21" s="250">
        <v>0</v>
      </c>
      <c r="W21" s="250" t="s">
        <v>346</v>
      </c>
      <c r="X21" s="249">
        <v>1198740</v>
      </c>
      <c r="Y21" s="249" t="s">
        <v>350</v>
      </c>
    </row>
    <row r="22" spans="1:25" ht="25.5" hidden="1" customHeight="1">
      <c r="A22" s="250" t="s">
        <v>371</v>
      </c>
      <c r="B22" s="254">
        <v>829042743</v>
      </c>
      <c r="C22" s="253"/>
      <c r="D22" s="253"/>
      <c r="E22" s="253"/>
      <c r="F22" s="255"/>
      <c r="G22" s="253"/>
      <c r="H22" s="253"/>
      <c r="I22" s="250"/>
      <c r="J22" s="250"/>
      <c r="K22" s="252"/>
      <c r="L22" s="252"/>
      <c r="M22" s="251">
        <v>2354680</v>
      </c>
      <c r="N22" s="250">
        <v>0</v>
      </c>
      <c r="O22" s="250">
        <v>0</v>
      </c>
      <c r="P22" s="250">
        <v>0</v>
      </c>
      <c r="Q22" s="250">
        <v>0</v>
      </c>
      <c r="R22" s="250">
        <v>0</v>
      </c>
      <c r="S22" s="250">
        <v>0</v>
      </c>
      <c r="T22" s="250">
        <v>0</v>
      </c>
      <c r="U22" s="250">
        <v>0</v>
      </c>
      <c r="V22" s="250">
        <v>0</v>
      </c>
      <c r="W22" s="250" t="s">
        <v>346</v>
      </c>
      <c r="X22" s="249">
        <v>196223</v>
      </c>
      <c r="Y22" s="249" t="s">
        <v>350</v>
      </c>
    </row>
    <row r="23" spans="1:25" ht="25.5" customHeight="1">
      <c r="A23" s="250" t="s">
        <v>371</v>
      </c>
      <c r="B23" s="254">
        <v>829042743</v>
      </c>
      <c r="C23" s="770" t="s">
        <v>359</v>
      </c>
      <c r="D23" s="771"/>
      <c r="E23" s="771"/>
      <c r="F23" s="771"/>
      <c r="G23" s="771"/>
      <c r="H23" s="772"/>
      <c r="I23" s="250"/>
      <c r="J23" s="250"/>
      <c r="K23" s="247">
        <f>K22+K21+K20</f>
        <v>2824230</v>
      </c>
      <c r="L23" s="247">
        <f>L22+L21+L20</f>
        <v>2824230</v>
      </c>
      <c r="M23" s="251">
        <v>14549340</v>
      </c>
      <c r="N23" s="250">
        <v>0</v>
      </c>
      <c r="O23" s="250">
        <v>0</v>
      </c>
      <c r="P23" s="250">
        <v>0</v>
      </c>
      <c r="Q23" s="250">
        <v>0</v>
      </c>
      <c r="R23" s="250">
        <v>0</v>
      </c>
      <c r="S23" s="250">
        <v>0</v>
      </c>
      <c r="T23" s="250">
        <v>0</v>
      </c>
      <c r="U23" s="250">
        <v>0</v>
      </c>
      <c r="V23" s="250">
        <v>0</v>
      </c>
      <c r="W23" s="250" t="s">
        <v>346</v>
      </c>
      <c r="X23" s="249">
        <v>1212445</v>
      </c>
      <c r="Y23" s="249" t="s">
        <v>350</v>
      </c>
    </row>
    <row r="24" spans="1:25" ht="25.5" customHeight="1">
      <c r="A24" s="259"/>
      <c r="B24" s="259"/>
      <c r="C24" s="253" t="s">
        <v>175</v>
      </c>
      <c r="D24" s="253"/>
      <c r="E24" s="253" t="s">
        <v>384</v>
      </c>
      <c r="F24" s="255" t="s">
        <v>356</v>
      </c>
      <c r="G24" s="253"/>
      <c r="H24" s="253" t="s">
        <v>186</v>
      </c>
      <c r="I24" s="248"/>
      <c r="J24" s="248"/>
      <c r="K24" s="252">
        <v>306770</v>
      </c>
      <c r="L24" s="252">
        <v>306770</v>
      </c>
      <c r="M24" s="259"/>
      <c r="N24" s="259"/>
      <c r="O24" s="259"/>
      <c r="P24" s="259"/>
      <c r="Q24" s="259"/>
      <c r="R24" s="259"/>
      <c r="S24" s="259"/>
      <c r="T24" s="259"/>
      <c r="U24" s="259"/>
      <c r="V24" s="259"/>
      <c r="W24" s="259"/>
      <c r="X24" s="200"/>
      <c r="Y24" s="200"/>
    </row>
    <row r="25" spans="1:25" ht="25.5" customHeight="1">
      <c r="A25" s="242"/>
      <c r="B25" s="242"/>
      <c r="C25" s="770" t="s">
        <v>349</v>
      </c>
      <c r="D25" s="771"/>
      <c r="E25" s="771"/>
      <c r="F25" s="771"/>
      <c r="G25" s="771"/>
      <c r="H25" s="772"/>
      <c r="I25" s="248"/>
      <c r="J25" s="248"/>
      <c r="K25" s="247">
        <f>SUM(K24:K24)</f>
        <v>306770</v>
      </c>
      <c r="L25" s="247">
        <f>SUM(L24:L24)</f>
        <v>306770</v>
      </c>
      <c r="M25" s="246"/>
      <c r="N25" s="246"/>
      <c r="O25" s="246"/>
      <c r="P25" s="246"/>
      <c r="Q25" s="246"/>
      <c r="R25" s="246"/>
      <c r="S25" s="246"/>
      <c r="T25" s="246"/>
      <c r="U25" s="246"/>
      <c r="V25" s="246"/>
      <c r="W25" s="246"/>
      <c r="X25" s="245"/>
      <c r="Y25" s="245"/>
    </row>
    <row r="26" spans="1:25" ht="25.5" hidden="1" customHeight="1">
      <c r="A26" s="242"/>
      <c r="B26" s="242"/>
      <c r="C26" s="253"/>
      <c r="D26" s="253"/>
      <c r="E26" s="253"/>
      <c r="F26" s="255"/>
      <c r="G26" s="253"/>
      <c r="H26" s="253"/>
      <c r="I26" s="248"/>
      <c r="J26" s="248"/>
      <c r="K26" s="252"/>
      <c r="L26" s="252"/>
      <c r="M26" s="246"/>
      <c r="N26" s="246"/>
      <c r="O26" s="246"/>
      <c r="P26" s="246"/>
      <c r="Q26" s="246"/>
      <c r="R26" s="246"/>
      <c r="S26" s="246"/>
      <c r="T26" s="246"/>
      <c r="U26" s="246"/>
      <c r="V26" s="246"/>
      <c r="W26" s="246"/>
      <c r="X26" s="245"/>
      <c r="Y26" s="245"/>
    </row>
    <row r="27" spans="1:25" ht="25.5" hidden="1" customHeight="1">
      <c r="A27" s="242"/>
      <c r="B27" s="242"/>
      <c r="C27" s="253"/>
      <c r="D27" s="253"/>
      <c r="E27" s="253"/>
      <c r="F27" s="255"/>
      <c r="G27" s="253"/>
      <c r="H27" s="253"/>
      <c r="I27" s="248"/>
      <c r="J27" s="248"/>
      <c r="K27" s="252"/>
      <c r="L27" s="252"/>
      <c r="M27" s="246"/>
      <c r="N27" s="246"/>
      <c r="O27" s="246"/>
      <c r="P27" s="246"/>
      <c r="Q27" s="246"/>
      <c r="R27" s="246"/>
      <c r="S27" s="246"/>
      <c r="T27" s="246"/>
      <c r="U27" s="246"/>
      <c r="V27" s="246"/>
      <c r="W27" s="246"/>
      <c r="X27" s="245"/>
      <c r="Y27" s="245"/>
    </row>
    <row r="28" spans="1:25" ht="25.5" customHeight="1">
      <c r="A28" s="242"/>
      <c r="B28" s="242"/>
      <c r="C28" s="765" t="s">
        <v>365</v>
      </c>
      <c r="D28" s="766"/>
      <c r="E28" s="766"/>
      <c r="F28" s="766"/>
      <c r="G28" s="766"/>
      <c r="H28" s="767"/>
      <c r="I28" s="244"/>
      <c r="J28" s="244"/>
      <c r="K28" s="243">
        <f>K19-K25</f>
        <v>3963450</v>
      </c>
      <c r="L28" s="243">
        <f>L19-(L23+L25)</f>
        <v>1139650</v>
      </c>
      <c r="M28" s="242"/>
      <c r="N28" s="242"/>
      <c r="O28" s="242"/>
      <c r="P28" s="242"/>
      <c r="Q28" s="242"/>
      <c r="R28" s="242"/>
      <c r="S28" s="242"/>
      <c r="T28" s="242"/>
      <c r="U28" s="242"/>
      <c r="V28" s="242"/>
      <c r="W28" s="242"/>
    </row>
    <row r="29" spans="1:25">
      <c r="K29" s="241"/>
    </row>
    <row r="201" ht="6.75" customHeight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</sheetData>
  <mergeCells count="6">
    <mergeCell ref="C28:H28"/>
    <mergeCell ref="C1:Q1"/>
    <mergeCell ref="A4:W4"/>
    <mergeCell ref="C19:H19"/>
    <mergeCell ref="C23:H23"/>
    <mergeCell ref="C25:H25"/>
  </mergeCells>
  <phoneticPr fontId="53" type="noConversion"/>
  <printOptions horizontalCentered="1"/>
  <pageMargins left="0.47194445133209229" right="0.35430556535720825" top="1.2597222328186035" bottom="0.70888888835906982" header="0.86597222089767456" footer="0.31527778506278992"/>
  <pageSetup paperSize="9" fitToHeight="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A1:I43"/>
  <sheetViews>
    <sheetView tabSelected="1" view="pageBreakPreview" zoomScaleNormal="100" zoomScaleSheetLayoutView="100" workbookViewId="0">
      <selection activeCell="D28" sqref="D28"/>
    </sheetView>
  </sheetViews>
  <sheetFormatPr defaultColWidth="9" defaultRowHeight="13.5"/>
  <cols>
    <col min="1" max="1" width="5.375" style="148" bestFit="1" customWidth="1"/>
    <col min="2" max="2" width="11.125" style="148" customWidth="1"/>
    <col min="3" max="3" width="12.25" style="148" bestFit="1" customWidth="1"/>
    <col min="4" max="4" width="14.125" style="148" bestFit="1" customWidth="1"/>
    <col min="5" max="5" width="13.625" style="181" customWidth="1"/>
    <col min="6" max="6" width="9.625" style="148" bestFit="1" customWidth="1"/>
    <col min="7" max="7" width="34.625" style="148" customWidth="1"/>
    <col min="8" max="8" width="9" style="148"/>
    <col min="9" max="9" width="10.875" style="148" bestFit="1" customWidth="1"/>
    <col min="10" max="10" width="14" style="148" bestFit="1" customWidth="1"/>
    <col min="11" max="11" width="10.875" style="148" bestFit="1" customWidth="1"/>
    <col min="12" max="16384" width="9" style="148"/>
  </cols>
  <sheetData>
    <row r="1" spans="1:9" s="200" customFormat="1" ht="46.5" customHeight="1">
      <c r="A1" s="773" t="s">
        <v>379</v>
      </c>
      <c r="B1" s="773"/>
      <c r="C1" s="773"/>
      <c r="D1" s="773"/>
      <c r="E1" s="773"/>
      <c r="F1" s="773"/>
      <c r="G1" s="773"/>
      <c r="H1" s="202"/>
      <c r="I1" s="202"/>
    </row>
    <row r="2" spans="1:9" s="200" customFormat="1">
      <c r="E2" s="201"/>
    </row>
    <row r="3" spans="1:9" s="200" customFormat="1" ht="22.5" customHeight="1">
      <c r="A3" s="488" t="s">
        <v>3</v>
      </c>
      <c r="B3" s="488" t="s">
        <v>387</v>
      </c>
      <c r="C3" s="488" t="s">
        <v>180</v>
      </c>
      <c r="D3" s="488" t="s">
        <v>202</v>
      </c>
      <c r="E3" s="488" t="s">
        <v>391</v>
      </c>
      <c r="F3" s="488" t="s">
        <v>217</v>
      </c>
      <c r="G3" s="488" t="s">
        <v>189</v>
      </c>
    </row>
    <row r="4" spans="1:9" ht="22.5" customHeight="1">
      <c r="A4" s="191">
        <v>1</v>
      </c>
      <c r="B4" s="199">
        <v>44945</v>
      </c>
      <c r="C4" s="191" t="s">
        <v>98</v>
      </c>
      <c r="D4" s="602" t="s">
        <v>95</v>
      </c>
      <c r="E4" s="601">
        <v>2600000</v>
      </c>
      <c r="F4" s="602" t="s">
        <v>188</v>
      </c>
      <c r="G4" s="599" t="s">
        <v>277</v>
      </c>
    </row>
    <row r="5" spans="1:9" ht="22.5" customHeight="1">
      <c r="A5" s="191">
        <v>2</v>
      </c>
      <c r="B5" s="199">
        <v>44945</v>
      </c>
      <c r="C5" s="191" t="s">
        <v>98</v>
      </c>
      <c r="D5" s="602" t="s">
        <v>95</v>
      </c>
      <c r="E5" s="601">
        <v>21681000</v>
      </c>
      <c r="F5" s="602" t="s">
        <v>188</v>
      </c>
      <c r="G5" s="599" t="s">
        <v>377</v>
      </c>
    </row>
    <row r="6" spans="1:9" ht="22.5" customHeight="1">
      <c r="A6" s="191">
        <v>3</v>
      </c>
      <c r="B6" s="199">
        <v>45021</v>
      </c>
      <c r="C6" s="191" t="s">
        <v>98</v>
      </c>
      <c r="D6" s="602" t="s">
        <v>95</v>
      </c>
      <c r="E6" s="601">
        <v>2600000</v>
      </c>
      <c r="F6" s="602" t="s">
        <v>188</v>
      </c>
      <c r="G6" s="599" t="s">
        <v>286</v>
      </c>
    </row>
    <row r="7" spans="1:9" ht="22.5" customHeight="1">
      <c r="A7" s="191">
        <v>4</v>
      </c>
      <c r="B7" s="199">
        <v>45021</v>
      </c>
      <c r="C7" s="191" t="s">
        <v>98</v>
      </c>
      <c r="D7" s="602" t="s">
        <v>95</v>
      </c>
      <c r="E7" s="601">
        <v>18543000</v>
      </c>
      <c r="F7" s="602" t="s">
        <v>188</v>
      </c>
      <c r="G7" s="599" t="s">
        <v>375</v>
      </c>
    </row>
    <row r="8" spans="1:9" ht="22.5" customHeight="1">
      <c r="A8" s="191">
        <v>5</v>
      </c>
      <c r="B8" s="199">
        <v>45114</v>
      </c>
      <c r="C8" s="191" t="s">
        <v>98</v>
      </c>
      <c r="D8" s="602" t="s">
        <v>95</v>
      </c>
      <c r="E8" s="601">
        <v>2600000</v>
      </c>
      <c r="F8" s="602" t="s">
        <v>188</v>
      </c>
      <c r="G8" s="599" t="s">
        <v>279</v>
      </c>
    </row>
    <row r="9" spans="1:9" ht="22.5" customHeight="1">
      <c r="A9" s="191">
        <v>6</v>
      </c>
      <c r="B9" s="199">
        <v>45114</v>
      </c>
      <c r="C9" s="191" t="s">
        <v>98</v>
      </c>
      <c r="D9" s="602" t="s">
        <v>95</v>
      </c>
      <c r="E9" s="601">
        <v>21930000</v>
      </c>
      <c r="F9" s="602" t="s">
        <v>188</v>
      </c>
      <c r="G9" s="599" t="s">
        <v>376</v>
      </c>
    </row>
    <row r="10" spans="1:9" ht="22.5" customHeight="1">
      <c r="A10" s="191">
        <v>7</v>
      </c>
      <c r="B10" s="199">
        <v>45205</v>
      </c>
      <c r="C10" s="191" t="s">
        <v>98</v>
      </c>
      <c r="D10" s="602" t="s">
        <v>95</v>
      </c>
      <c r="E10" s="601">
        <v>2600000</v>
      </c>
      <c r="F10" s="602" t="s">
        <v>188</v>
      </c>
      <c r="G10" s="599" t="s">
        <v>284</v>
      </c>
    </row>
    <row r="11" spans="1:9" ht="22.5" customHeight="1">
      <c r="A11" s="191">
        <v>8</v>
      </c>
      <c r="B11" s="199">
        <v>45205</v>
      </c>
      <c r="C11" s="191" t="s">
        <v>98</v>
      </c>
      <c r="D11" s="602" t="s">
        <v>95</v>
      </c>
      <c r="E11" s="601">
        <v>22846000</v>
      </c>
      <c r="F11" s="602" t="s">
        <v>188</v>
      </c>
      <c r="G11" s="599" t="s">
        <v>368</v>
      </c>
    </row>
    <row r="12" spans="1:9" s="184" customFormat="1" ht="22.5" customHeight="1">
      <c r="A12" s="191">
        <v>9</v>
      </c>
      <c r="B12" s="603">
        <v>44945</v>
      </c>
      <c r="C12" s="191" t="s">
        <v>98</v>
      </c>
      <c r="D12" s="602" t="s">
        <v>95</v>
      </c>
      <c r="E12" s="601">
        <v>135000</v>
      </c>
      <c r="F12" s="602" t="s">
        <v>188</v>
      </c>
      <c r="G12" s="599" t="s">
        <v>68</v>
      </c>
    </row>
    <row r="13" spans="1:9" ht="22.5" customHeight="1">
      <c r="A13" s="191">
        <v>10</v>
      </c>
      <c r="B13" s="604">
        <v>44945</v>
      </c>
      <c r="C13" s="191" t="s">
        <v>98</v>
      </c>
      <c r="D13" s="191" t="s">
        <v>95</v>
      </c>
      <c r="E13" s="600">
        <v>45000</v>
      </c>
      <c r="F13" s="191" t="s">
        <v>188</v>
      </c>
      <c r="G13" s="598" t="s">
        <v>67</v>
      </c>
    </row>
    <row r="14" spans="1:9" ht="22.5" customHeight="1">
      <c r="A14" s="191">
        <v>11</v>
      </c>
      <c r="B14" s="603">
        <v>44945</v>
      </c>
      <c r="C14" s="191" t="s">
        <v>98</v>
      </c>
      <c r="D14" s="191" t="s">
        <v>95</v>
      </c>
      <c r="E14" s="601">
        <v>60000</v>
      </c>
      <c r="F14" s="191" t="s">
        <v>188</v>
      </c>
      <c r="G14" s="599" t="s">
        <v>57</v>
      </c>
    </row>
    <row r="15" spans="1:9" ht="22.5" customHeight="1">
      <c r="A15" s="191">
        <v>12</v>
      </c>
      <c r="B15" s="603">
        <v>44945</v>
      </c>
      <c r="C15" s="191" t="s">
        <v>98</v>
      </c>
      <c r="D15" s="191" t="s">
        <v>95</v>
      </c>
      <c r="E15" s="600">
        <v>36000</v>
      </c>
      <c r="F15" s="191" t="s">
        <v>188</v>
      </c>
      <c r="G15" s="598" t="s">
        <v>53</v>
      </c>
    </row>
    <row r="16" spans="1:9" ht="22.5" customHeight="1">
      <c r="A16" s="191">
        <v>13</v>
      </c>
      <c r="B16" s="603">
        <v>45023</v>
      </c>
      <c r="C16" s="191" t="s">
        <v>98</v>
      </c>
      <c r="D16" s="191" t="s">
        <v>95</v>
      </c>
      <c r="E16" s="601">
        <v>136500</v>
      </c>
      <c r="F16" s="191" t="s">
        <v>188</v>
      </c>
      <c r="G16" s="599" t="s">
        <v>55</v>
      </c>
    </row>
    <row r="17" spans="1:7" ht="22.5" customHeight="1">
      <c r="A17" s="191">
        <v>14</v>
      </c>
      <c r="B17" s="603">
        <v>45023</v>
      </c>
      <c r="C17" s="191" t="s">
        <v>98</v>
      </c>
      <c r="D17" s="191" t="s">
        <v>95</v>
      </c>
      <c r="E17" s="600">
        <v>45000</v>
      </c>
      <c r="F17" s="191" t="s">
        <v>188</v>
      </c>
      <c r="G17" s="598" t="s">
        <v>66</v>
      </c>
    </row>
    <row r="18" spans="1:7" ht="22.5" customHeight="1">
      <c r="A18" s="191">
        <v>15</v>
      </c>
      <c r="B18" s="603">
        <v>45023</v>
      </c>
      <c r="C18" s="191" t="s">
        <v>98</v>
      </c>
      <c r="D18" s="191" t="s">
        <v>95</v>
      </c>
      <c r="E18" s="601">
        <v>60000</v>
      </c>
      <c r="F18" s="191" t="s">
        <v>188</v>
      </c>
      <c r="G18" s="599" t="s">
        <v>54</v>
      </c>
    </row>
    <row r="19" spans="1:7" ht="22.5" customHeight="1">
      <c r="A19" s="191">
        <v>16</v>
      </c>
      <c r="B19" s="603">
        <v>45023</v>
      </c>
      <c r="C19" s="191" t="s">
        <v>98</v>
      </c>
      <c r="D19" s="191" t="s">
        <v>95</v>
      </c>
      <c r="E19" s="600">
        <v>36000</v>
      </c>
      <c r="F19" s="191" t="s">
        <v>188</v>
      </c>
      <c r="G19" s="598" t="s">
        <v>52</v>
      </c>
    </row>
    <row r="20" spans="1:7" ht="22.5" customHeight="1">
      <c r="A20" s="191">
        <v>17</v>
      </c>
      <c r="B20" s="604">
        <v>45118</v>
      </c>
      <c r="C20" s="191" t="s">
        <v>98</v>
      </c>
      <c r="D20" s="191" t="s">
        <v>95</v>
      </c>
      <c r="E20" s="600">
        <v>138000</v>
      </c>
      <c r="F20" s="191" t="s">
        <v>188</v>
      </c>
      <c r="G20" s="598" t="s">
        <v>58</v>
      </c>
    </row>
    <row r="21" spans="1:7" s="184" customFormat="1" ht="22.5" customHeight="1">
      <c r="A21" s="191">
        <v>18</v>
      </c>
      <c r="B21" s="603">
        <v>45118</v>
      </c>
      <c r="C21" s="191" t="s">
        <v>98</v>
      </c>
      <c r="D21" s="191" t="s">
        <v>95</v>
      </c>
      <c r="E21" s="601">
        <v>45000</v>
      </c>
      <c r="F21" s="191" t="s">
        <v>188</v>
      </c>
      <c r="G21" s="599" t="s">
        <v>63</v>
      </c>
    </row>
    <row r="22" spans="1:7" ht="22.5" customHeight="1">
      <c r="A22" s="191">
        <v>19</v>
      </c>
      <c r="B22" s="604">
        <v>45118</v>
      </c>
      <c r="C22" s="191" t="s">
        <v>98</v>
      </c>
      <c r="D22" s="191" t="s">
        <v>95</v>
      </c>
      <c r="E22" s="600">
        <v>60000</v>
      </c>
      <c r="F22" s="191" t="s">
        <v>188</v>
      </c>
      <c r="G22" s="598" t="s">
        <v>56</v>
      </c>
    </row>
    <row r="23" spans="1:7" ht="22.5" customHeight="1">
      <c r="A23" s="191">
        <v>20</v>
      </c>
      <c r="B23" s="603">
        <v>45118</v>
      </c>
      <c r="C23" s="191" t="s">
        <v>98</v>
      </c>
      <c r="D23" s="191" t="s">
        <v>95</v>
      </c>
      <c r="E23" s="601">
        <v>36000</v>
      </c>
      <c r="F23" s="191" t="s">
        <v>188</v>
      </c>
      <c r="G23" s="599" t="s">
        <v>65</v>
      </c>
    </row>
    <row r="24" spans="1:7" ht="22.5" customHeight="1">
      <c r="A24" s="191">
        <v>21</v>
      </c>
      <c r="B24" s="604">
        <v>45212</v>
      </c>
      <c r="C24" s="191" t="s">
        <v>98</v>
      </c>
      <c r="D24" s="191" t="s">
        <v>95</v>
      </c>
      <c r="E24" s="600">
        <v>138000</v>
      </c>
      <c r="F24" s="191" t="s">
        <v>188</v>
      </c>
      <c r="G24" s="598" t="s">
        <v>70</v>
      </c>
    </row>
    <row r="25" spans="1:7" ht="22.5" customHeight="1">
      <c r="A25" s="191">
        <v>22</v>
      </c>
      <c r="B25" s="603">
        <v>45212</v>
      </c>
      <c r="C25" s="191" t="s">
        <v>98</v>
      </c>
      <c r="D25" s="191" t="s">
        <v>95</v>
      </c>
      <c r="E25" s="601">
        <v>45000</v>
      </c>
      <c r="F25" s="191" t="s">
        <v>188</v>
      </c>
      <c r="G25" s="599" t="s">
        <v>61</v>
      </c>
    </row>
    <row r="26" spans="1:7" ht="22.5" customHeight="1">
      <c r="A26" s="191">
        <v>23</v>
      </c>
      <c r="B26" s="604">
        <v>45212</v>
      </c>
      <c r="C26" s="191" t="s">
        <v>98</v>
      </c>
      <c r="D26" s="191" t="s">
        <v>95</v>
      </c>
      <c r="E26" s="600">
        <v>60000</v>
      </c>
      <c r="F26" s="191" t="s">
        <v>188</v>
      </c>
      <c r="G26" s="598" t="s">
        <v>60</v>
      </c>
    </row>
    <row r="27" spans="1:7" ht="22.5" customHeight="1">
      <c r="A27" s="191">
        <v>24</v>
      </c>
      <c r="B27" s="603">
        <v>45212</v>
      </c>
      <c r="C27" s="191" t="s">
        <v>98</v>
      </c>
      <c r="D27" s="191" t="s">
        <v>95</v>
      </c>
      <c r="E27" s="601">
        <v>36000</v>
      </c>
      <c r="F27" s="191" t="s">
        <v>188</v>
      </c>
      <c r="G27" s="599" t="s">
        <v>69</v>
      </c>
    </row>
    <row r="28" spans="1:7" ht="22.5" customHeight="1">
      <c r="A28" s="191">
        <v>25</v>
      </c>
      <c r="B28" s="604">
        <v>45212</v>
      </c>
      <c r="C28" s="191" t="s">
        <v>98</v>
      </c>
      <c r="D28" s="191" t="s">
        <v>95</v>
      </c>
      <c r="E28" s="600">
        <v>120000</v>
      </c>
      <c r="F28" s="191" t="s">
        <v>188</v>
      </c>
      <c r="G28" s="598" t="s">
        <v>64</v>
      </c>
    </row>
    <row r="29" spans="1:7" ht="22.5" customHeight="1">
      <c r="A29" s="191">
        <v>26</v>
      </c>
      <c r="B29" s="199"/>
      <c r="C29" s="191"/>
      <c r="D29" s="191"/>
      <c r="E29" s="490"/>
      <c r="F29" s="191"/>
      <c r="G29" s="489"/>
    </row>
    <row r="30" spans="1:7" s="184" customFormat="1" ht="22.5" customHeight="1">
      <c r="A30" s="774" t="s">
        <v>167</v>
      </c>
      <c r="B30" s="775"/>
      <c r="C30" s="775"/>
      <c r="D30" s="776"/>
      <c r="E30" s="445">
        <f>SUM(E4:E29)</f>
        <v>96631500</v>
      </c>
      <c r="F30" s="446"/>
      <c r="G30" s="447"/>
    </row>
    <row r="31" spans="1:7" ht="22.5" customHeight="1">
      <c r="A31" s="191">
        <v>27</v>
      </c>
      <c r="B31" s="199">
        <v>45014</v>
      </c>
      <c r="C31" s="191" t="s">
        <v>243</v>
      </c>
      <c r="D31" s="191" t="s">
        <v>296</v>
      </c>
      <c r="E31" s="600">
        <v>3660</v>
      </c>
      <c r="F31" s="191" t="s">
        <v>188</v>
      </c>
      <c r="G31" s="598" t="s">
        <v>363</v>
      </c>
    </row>
    <row r="32" spans="1:7" ht="22.5" customHeight="1">
      <c r="A32" s="191">
        <v>28</v>
      </c>
      <c r="B32" s="199">
        <v>45102</v>
      </c>
      <c r="C32" s="191" t="s">
        <v>243</v>
      </c>
      <c r="D32" s="191" t="s">
        <v>296</v>
      </c>
      <c r="E32" s="196">
        <v>6240</v>
      </c>
      <c r="F32" s="191" t="s">
        <v>382</v>
      </c>
      <c r="G32" s="599" t="s">
        <v>363</v>
      </c>
    </row>
    <row r="33" spans="1:7" ht="22.5" customHeight="1">
      <c r="A33" s="191">
        <v>29</v>
      </c>
      <c r="B33" s="198">
        <v>45193</v>
      </c>
      <c r="C33" s="191" t="s">
        <v>243</v>
      </c>
      <c r="D33" s="191" t="s">
        <v>296</v>
      </c>
      <c r="E33" s="196">
        <v>9250</v>
      </c>
      <c r="F33" s="191" t="s">
        <v>188</v>
      </c>
      <c r="G33" s="598" t="s">
        <v>363</v>
      </c>
    </row>
    <row r="34" spans="1:7" ht="22.5" customHeight="1">
      <c r="A34" s="195">
        <v>30</v>
      </c>
      <c r="B34" s="194">
        <v>45284</v>
      </c>
      <c r="C34" s="605" t="s">
        <v>243</v>
      </c>
      <c r="D34" s="197" t="s">
        <v>296</v>
      </c>
      <c r="E34" s="196">
        <v>13950</v>
      </c>
      <c r="F34" s="191" t="s">
        <v>188</v>
      </c>
      <c r="G34" s="190" t="s">
        <v>363</v>
      </c>
    </row>
    <row r="35" spans="1:7" ht="22.5" customHeight="1">
      <c r="A35" s="195">
        <v>31</v>
      </c>
      <c r="B35" s="603">
        <v>45102</v>
      </c>
      <c r="C35" s="193" t="s">
        <v>243</v>
      </c>
      <c r="D35" s="193" t="s">
        <v>296</v>
      </c>
      <c r="E35" s="192">
        <v>10</v>
      </c>
      <c r="F35" s="191" t="s">
        <v>188</v>
      </c>
      <c r="G35" s="599" t="s">
        <v>283</v>
      </c>
    </row>
    <row r="36" spans="1:7" ht="22.5" customHeight="1">
      <c r="A36" s="195">
        <v>32</v>
      </c>
      <c r="B36" s="194">
        <v>44919</v>
      </c>
      <c r="C36" s="193" t="s">
        <v>243</v>
      </c>
      <c r="D36" s="193" t="s">
        <v>296</v>
      </c>
      <c r="E36" s="192">
        <v>10</v>
      </c>
      <c r="F36" s="191" t="s">
        <v>188</v>
      </c>
      <c r="G36" s="599" t="s">
        <v>278</v>
      </c>
    </row>
    <row r="37" spans="1:7" ht="22.5" customHeight="1">
      <c r="A37" s="195">
        <v>33</v>
      </c>
      <c r="B37" s="194"/>
      <c r="C37" s="193"/>
      <c r="D37" s="193"/>
      <c r="E37" s="192"/>
      <c r="F37" s="191"/>
      <c r="G37" s="190"/>
    </row>
    <row r="38" spans="1:7" ht="22.5" customHeight="1">
      <c r="A38" s="195">
        <v>34</v>
      </c>
      <c r="B38" s="194"/>
      <c r="C38" s="193"/>
      <c r="D38" s="193"/>
      <c r="E38" s="192"/>
      <c r="F38" s="191"/>
      <c r="G38" s="190"/>
    </row>
    <row r="39" spans="1:7" s="184" customFormat="1" ht="17.25" customHeight="1">
      <c r="A39" s="774" t="s">
        <v>169</v>
      </c>
      <c r="B39" s="777"/>
      <c r="C39" s="777"/>
      <c r="D39" s="778"/>
      <c r="E39" s="189">
        <f>SUM(E31:E38)</f>
        <v>33120</v>
      </c>
      <c r="F39" s="188"/>
      <c r="G39" s="187"/>
    </row>
    <row r="40" spans="1:7" s="184" customFormat="1" ht="27.75" customHeight="1">
      <c r="A40" s="779" t="s">
        <v>4</v>
      </c>
      <c r="B40" s="780"/>
      <c r="C40" s="780"/>
      <c r="D40" s="781"/>
      <c r="E40" s="186">
        <f>SUM(E39,E30)</f>
        <v>96664620</v>
      </c>
      <c r="F40" s="185"/>
      <c r="G40" s="185"/>
    </row>
    <row r="42" spans="1:7">
      <c r="E42" s="183"/>
    </row>
    <row r="43" spans="1:7">
      <c r="E43" s="182"/>
    </row>
  </sheetData>
  <mergeCells count="4">
    <mergeCell ref="A1:G1"/>
    <mergeCell ref="A30:D30"/>
    <mergeCell ref="A39:D39"/>
    <mergeCell ref="A40:D40"/>
  </mergeCells>
  <phoneticPr fontId="53" type="noConversion"/>
  <printOptions horizontalCentered="1"/>
  <pageMargins left="0.47236111760139465" right="0.35430556535720825" top="1.2597222328186035" bottom="0.7086111307144165" header="0.86597222089767456" footer="0.31486111879348755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14</vt:i4>
      </vt:variant>
    </vt:vector>
  </HeadingPairs>
  <TitlesOfParts>
    <vt:vector size="26" baseType="lpstr">
      <vt:lpstr>가. 세입세출(총괄)</vt:lpstr>
      <vt:lpstr>나. 세입결산</vt:lpstr>
      <vt:lpstr>다. 세출결산</vt:lpstr>
      <vt:lpstr>라. 세입세출(개요)</vt:lpstr>
      <vt:lpstr>마. 증감사유</vt:lpstr>
      <vt:lpstr>사. 사업별인건비</vt:lpstr>
      <vt:lpstr>아. 일용잡급일람표</vt:lpstr>
      <vt:lpstr>사. 현금 및 예금명세서</vt:lpstr>
      <vt:lpstr>사-1. 예금잔액증명서</vt:lpstr>
      <vt:lpstr>아. 퇴직충당금명세서</vt:lpstr>
      <vt:lpstr>자. 퇴직금 불입내역서 및 잔액증명서</vt:lpstr>
      <vt:lpstr>차. 정부보조금명세서</vt:lpstr>
      <vt:lpstr>'가. 세입세출(총괄)'!Print_Area</vt:lpstr>
      <vt:lpstr>'나. 세입결산'!Print_Area</vt:lpstr>
      <vt:lpstr>'다. 세출결산'!Print_Area</vt:lpstr>
      <vt:lpstr>'라. 세입세출(개요)'!Print_Area</vt:lpstr>
      <vt:lpstr>'마. 증감사유'!Print_Area</vt:lpstr>
      <vt:lpstr>'사. 사업별인건비'!Print_Area</vt:lpstr>
      <vt:lpstr>'아. 일용잡급일람표'!Print_Area</vt:lpstr>
      <vt:lpstr>'아. 퇴직충당금명세서'!Print_Area</vt:lpstr>
      <vt:lpstr>'자. 퇴직금 불입내역서 및 잔액증명서'!Print_Area</vt:lpstr>
      <vt:lpstr>'가. 세입세출(총괄)'!Print_Titles</vt:lpstr>
      <vt:lpstr>'나. 세입결산'!Print_Titles</vt:lpstr>
      <vt:lpstr>'다. 세출결산'!Print_Titles</vt:lpstr>
      <vt:lpstr>'마. 증감사유'!Print_Titles</vt:lpstr>
      <vt:lpstr>'차. 정부보조금명세서'!Print_Titles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경기도곰두리공판장</dc:creator>
  <cp:lastModifiedBy>누리 별빛</cp:lastModifiedBy>
  <cp:revision>29</cp:revision>
  <cp:lastPrinted>2024-04-03T10:41:20Z</cp:lastPrinted>
  <dcterms:created xsi:type="dcterms:W3CDTF">2001-04-07T08:29:30Z</dcterms:created>
  <dcterms:modified xsi:type="dcterms:W3CDTF">2024-04-22T08:12:48Z</dcterms:modified>
  <cp:version>1200.0100.01</cp:version>
</cp:coreProperties>
</file>