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2023년 자료\2023년 예결산\2023년 결산(정산)\"/>
    </mc:Choice>
  </mc:AlternateContent>
  <bookViews>
    <workbookView xWindow="0" yWindow="0" windowWidth="25350" windowHeight="11115" tabRatio="864" activeTab="2"/>
  </bookViews>
  <sheets>
    <sheet name="가. 세입세출(총괄)" sheetId="1" r:id="rId1"/>
    <sheet name="나. 세입결산" sheetId="2" r:id="rId2"/>
    <sheet name="다. 세출결산" sheetId="3" r:id="rId3"/>
    <sheet name="바. 임직원보수 일람표" sheetId="6" state="hidden" r:id="rId4"/>
    <sheet name="사. 일용잡급일람표" sheetId="7" state="hidden" r:id="rId5"/>
  </sheets>
  <definedNames>
    <definedName name="F" localSheetId="2">#REF!</definedName>
    <definedName name="F" localSheetId="4">#REF!</definedName>
    <definedName name="F">#REF!</definedName>
    <definedName name="_xlnm.Print_Area" localSheetId="0">'가. 세입세출(총괄)'!$A$1:$N$41</definedName>
    <definedName name="_xlnm.Print_Area" localSheetId="1">'나. 세입결산'!$A$1:$J$37</definedName>
    <definedName name="_xlnm.Print_Area" localSheetId="2">'다. 세출결산'!$A$1:$V$133</definedName>
    <definedName name="_xlnm.Print_Area" localSheetId="3">'바. 임직원보수 일람표'!$A$1:$W$11</definedName>
    <definedName name="_xlnm.Print_Area" localSheetId="4">'사. 일용잡급일람표'!$A$1:$G$13</definedName>
    <definedName name="_xlnm.Print_Titles" localSheetId="0">'가. 세입세출(총괄)'!$4:$7</definedName>
    <definedName name="_xlnm.Print_Titles" localSheetId="1">'나. 세입결산'!$4:$6</definedName>
    <definedName name="_xlnm.Print_Titles" localSheetId="2">'다. 세출결산'!$4:$6</definedName>
    <definedName name="_xlnm.Print_Titles" localSheetId="3">'바. 임직원보수 일람표'!$3:$4</definedName>
    <definedName name="_xlnm.Print_Titles" localSheetId="4">'사. 일용잡급일람표'!$3:$4</definedName>
    <definedName name="보수">#REF!</definedName>
    <definedName name="보수일람표">#REF!</definedName>
    <definedName name="보수일람표1">#REF!</definedName>
    <definedName name="보수일람표2">#REF!</definedName>
    <definedName name="보수일람표3">#REF!</definedName>
    <definedName name="ㅇ">#REF!</definedName>
    <definedName name="ㅇㅇㅇ">#REF!</definedName>
    <definedName name="아">#REF!</definedName>
    <definedName name="임직원보수일람표">#REF!</definedName>
  </definedNames>
  <calcPr calcId="162913"/>
</workbook>
</file>

<file path=xl/calcChain.xml><?xml version="1.0" encoding="utf-8"?>
<calcChain xmlns="http://schemas.openxmlformats.org/spreadsheetml/2006/main">
  <c r="K34" i="1" l="1"/>
  <c r="K33" i="1"/>
  <c r="K31" i="1"/>
  <c r="K32" i="1"/>
  <c r="K30" i="1"/>
  <c r="I100" i="3"/>
  <c r="J100" i="3"/>
  <c r="H100" i="3"/>
  <c r="D100" i="3"/>
  <c r="V112" i="3"/>
  <c r="K112" i="3"/>
  <c r="I112" i="3"/>
  <c r="F112" i="3"/>
  <c r="E112" i="3"/>
  <c r="V115" i="3"/>
  <c r="K115" i="3"/>
  <c r="I115" i="3"/>
  <c r="F115" i="3"/>
  <c r="E115" i="3"/>
  <c r="O111" i="3"/>
  <c r="E30" i="1"/>
  <c r="F30" i="1" s="1"/>
  <c r="E28" i="1"/>
  <c r="E29" i="1"/>
  <c r="D30" i="1"/>
  <c r="D29" i="1"/>
  <c r="D27" i="1" s="1"/>
  <c r="D28" i="1"/>
  <c r="F29" i="1" l="1"/>
  <c r="E27" i="1"/>
  <c r="D11" i="7" l="1"/>
  <c r="F5" i="7"/>
  <c r="F11" i="7" s="1"/>
  <c r="U9" i="6"/>
  <c r="T9" i="6"/>
  <c r="P9" i="6"/>
  <c r="O9" i="6"/>
  <c r="N9" i="6"/>
  <c r="M9" i="6"/>
  <c r="L9" i="6"/>
  <c r="K9" i="6"/>
  <c r="I9" i="6"/>
  <c r="H9" i="6"/>
  <c r="G9" i="6"/>
  <c r="F9" i="6"/>
  <c r="V8" i="6"/>
  <c r="Q8" i="6"/>
  <c r="R8" i="6" s="1"/>
  <c r="J8" i="6"/>
  <c r="V7" i="6"/>
  <c r="R7" i="6"/>
  <c r="Q7" i="6"/>
  <c r="J7" i="6"/>
  <c r="V6" i="6"/>
  <c r="Q6" i="6"/>
  <c r="J6" i="6"/>
  <c r="V5" i="6"/>
  <c r="Q5" i="6"/>
  <c r="R5" i="6" s="1"/>
  <c r="J5" i="6"/>
  <c r="E133" i="3"/>
  <c r="F133" i="3" s="1"/>
  <c r="E132" i="3"/>
  <c r="E130" i="3" s="1"/>
  <c r="F131" i="3"/>
  <c r="V130" i="3"/>
  <c r="K130" i="3"/>
  <c r="J130" i="3"/>
  <c r="I130" i="3"/>
  <c r="I129" i="3" s="1"/>
  <c r="H130" i="3"/>
  <c r="H129" i="3" s="1"/>
  <c r="D130" i="3"/>
  <c r="D129" i="3" s="1"/>
  <c r="V129" i="3"/>
  <c r="K129" i="3"/>
  <c r="J129" i="3"/>
  <c r="E128" i="3"/>
  <c r="E127" i="3" s="1"/>
  <c r="V127" i="3"/>
  <c r="V126" i="3" s="1"/>
  <c r="K127" i="3"/>
  <c r="K126" i="3" s="1"/>
  <c r="J127" i="3"/>
  <c r="I127" i="3"/>
  <c r="I126" i="3" s="1"/>
  <c r="H127" i="3"/>
  <c r="D127" i="3"/>
  <c r="D126" i="3" s="1"/>
  <c r="H126" i="3"/>
  <c r="V124" i="3"/>
  <c r="E124" i="3" s="1"/>
  <c r="F124" i="3" s="1"/>
  <c r="K124" i="3"/>
  <c r="I124" i="3"/>
  <c r="V122" i="3"/>
  <c r="E122" i="3" s="1"/>
  <c r="V117" i="3"/>
  <c r="E117" i="3" s="1"/>
  <c r="J117" i="3"/>
  <c r="I117" i="3"/>
  <c r="H117" i="3"/>
  <c r="O110" i="3"/>
  <c r="O109" i="3"/>
  <c r="O108" i="3"/>
  <c r="O104" i="3"/>
  <c r="V103" i="3"/>
  <c r="K100" i="3"/>
  <c r="O99" i="3"/>
  <c r="V98" i="3"/>
  <c r="I98" i="3"/>
  <c r="E98" i="3"/>
  <c r="F98" i="3" s="1"/>
  <c r="G98" i="3" s="1"/>
  <c r="V97" i="3"/>
  <c r="V96" i="3" s="1"/>
  <c r="E96" i="3" s="1"/>
  <c r="I96" i="3"/>
  <c r="V94" i="3"/>
  <c r="E94" i="3" s="1"/>
  <c r="F94" i="3" s="1"/>
  <c r="K94" i="3"/>
  <c r="J94" i="3"/>
  <c r="I94" i="3"/>
  <c r="H94" i="3"/>
  <c r="O92" i="3"/>
  <c r="V91" i="3"/>
  <c r="E91" i="3" s="1"/>
  <c r="I91" i="3"/>
  <c r="O90" i="3"/>
  <c r="V89" i="3"/>
  <c r="E89" i="3" s="1"/>
  <c r="I89" i="3"/>
  <c r="K88" i="3"/>
  <c r="J88" i="3"/>
  <c r="H88" i="3"/>
  <c r="D88" i="3"/>
  <c r="V86" i="3"/>
  <c r="V85" i="3"/>
  <c r="I84" i="3"/>
  <c r="I76" i="3" s="1"/>
  <c r="I75" i="3" s="1"/>
  <c r="I74" i="3" s="1"/>
  <c r="V83" i="3"/>
  <c r="V82" i="3"/>
  <c r="V81" i="3"/>
  <c r="V80" i="3"/>
  <c r="V79" i="3"/>
  <c r="V78" i="3"/>
  <c r="K77" i="3"/>
  <c r="J77" i="3"/>
  <c r="I77" i="3"/>
  <c r="H77" i="3"/>
  <c r="E76" i="3"/>
  <c r="F76" i="3" s="1"/>
  <c r="K75" i="3"/>
  <c r="J75" i="3"/>
  <c r="J74" i="3" s="1"/>
  <c r="H75" i="3"/>
  <c r="H74" i="3" s="1"/>
  <c r="D75" i="3"/>
  <c r="D74" i="3" s="1"/>
  <c r="V73" i="3"/>
  <c r="V70" i="3" s="1"/>
  <c r="E70" i="3" s="1"/>
  <c r="F70" i="3" s="1"/>
  <c r="K70" i="3"/>
  <c r="J70" i="3"/>
  <c r="I70" i="3"/>
  <c r="H70" i="3"/>
  <c r="V69" i="3"/>
  <c r="V68" i="3" s="1"/>
  <c r="E68" i="3" s="1"/>
  <c r="I68" i="3"/>
  <c r="V67" i="3"/>
  <c r="V66" i="3"/>
  <c r="V65" i="3"/>
  <c r="V64" i="3"/>
  <c r="V63" i="3"/>
  <c r="K62" i="3"/>
  <c r="J62" i="3"/>
  <c r="I62" i="3"/>
  <c r="H62" i="3"/>
  <c r="O61" i="3"/>
  <c r="O60" i="3"/>
  <c r="V59" i="3"/>
  <c r="E59" i="3" s="1"/>
  <c r="I59" i="3"/>
  <c r="O58" i="3"/>
  <c r="O57" i="3"/>
  <c r="V56" i="3"/>
  <c r="V55" i="3"/>
  <c r="V54" i="3"/>
  <c r="V53" i="3"/>
  <c r="V52" i="3"/>
  <c r="O51" i="3"/>
  <c r="I50" i="3"/>
  <c r="V48" i="3"/>
  <c r="E48" i="3" s="1"/>
  <c r="K48" i="3"/>
  <c r="I48" i="3"/>
  <c r="K47" i="3"/>
  <c r="J47" i="3"/>
  <c r="H47" i="3"/>
  <c r="D47" i="3"/>
  <c r="V46" i="3"/>
  <c r="V45" i="3"/>
  <c r="K44" i="3"/>
  <c r="V43" i="3"/>
  <c r="V42" i="3" s="1"/>
  <c r="E42" i="3" s="1"/>
  <c r="F42" i="3" s="1"/>
  <c r="K42" i="3"/>
  <c r="V41" i="3"/>
  <c r="V40" i="3"/>
  <c r="K39" i="3"/>
  <c r="I39" i="3"/>
  <c r="I38" i="3" s="1"/>
  <c r="K38" i="3"/>
  <c r="J38" i="3"/>
  <c r="H38" i="3"/>
  <c r="D38" i="3"/>
  <c r="V37" i="3"/>
  <c r="V36" i="3"/>
  <c r="K35" i="3"/>
  <c r="V29" i="3"/>
  <c r="E29" i="3" s="1"/>
  <c r="V27" i="3"/>
  <c r="E27" i="3" s="1"/>
  <c r="Q26" i="3"/>
  <c r="Q25" i="3"/>
  <c r="Q24" i="3"/>
  <c r="V23" i="3"/>
  <c r="V22" i="3"/>
  <c r="V21" i="3"/>
  <c r="V19" i="3"/>
  <c r="V18" i="3"/>
  <c r="J16" i="3"/>
  <c r="I16" i="3"/>
  <c r="V15" i="3"/>
  <c r="V14" i="3" s="1"/>
  <c r="E14" i="3" s="1"/>
  <c r="F14" i="3" s="1"/>
  <c r="K14" i="3"/>
  <c r="V13" i="3"/>
  <c r="V12" i="3"/>
  <c r="V11" i="3"/>
  <c r="V10" i="3"/>
  <c r="J9" i="3"/>
  <c r="J8" i="3" s="1"/>
  <c r="I9" i="3"/>
  <c r="K8" i="3"/>
  <c r="D8" i="3"/>
  <c r="F37" i="2"/>
  <c r="F36" i="2"/>
  <c r="G36" i="2" s="1"/>
  <c r="F35" i="2"/>
  <c r="E34" i="2"/>
  <c r="E33" i="2" s="1"/>
  <c r="D34" i="2"/>
  <c r="D33" i="2" s="1"/>
  <c r="F32" i="2"/>
  <c r="F31" i="2"/>
  <c r="F30" i="2"/>
  <c r="E29" i="2"/>
  <c r="D29" i="2"/>
  <c r="E28" i="2"/>
  <c r="D28" i="2"/>
  <c r="F27" i="2"/>
  <c r="E26" i="2"/>
  <c r="D26" i="2"/>
  <c r="D25" i="2" s="1"/>
  <c r="F24" i="2"/>
  <c r="F23" i="2"/>
  <c r="E22" i="2"/>
  <c r="D22" i="2"/>
  <c r="D21" i="2" s="1"/>
  <c r="F20" i="2"/>
  <c r="F19" i="2"/>
  <c r="F18" i="2"/>
  <c r="G18" i="2" s="1"/>
  <c r="E17" i="2"/>
  <c r="D17" i="2"/>
  <c r="D16" i="2" s="1"/>
  <c r="E16" i="2"/>
  <c r="F15" i="2"/>
  <c r="F14" i="2" s="1"/>
  <c r="E14" i="2"/>
  <c r="D14" i="2"/>
  <c r="E13" i="2"/>
  <c r="F13" i="2" s="1"/>
  <c r="D13" i="2"/>
  <c r="F12" i="2"/>
  <c r="E11" i="2"/>
  <c r="D11" i="2"/>
  <c r="D10" i="2"/>
  <c r="F9" i="2"/>
  <c r="G9" i="2" s="1"/>
  <c r="E8" i="2"/>
  <c r="D8" i="2"/>
  <c r="E7" i="2"/>
  <c r="L41" i="1"/>
  <c r="K41" i="1"/>
  <c r="L40" i="1"/>
  <c r="K40" i="1"/>
  <c r="L39" i="1"/>
  <c r="L38" i="1" s="1"/>
  <c r="K39" i="1"/>
  <c r="K38" i="1" s="1"/>
  <c r="L37" i="1"/>
  <c r="K37" i="1"/>
  <c r="K36" i="1" s="1"/>
  <c r="K35" i="1" s="1"/>
  <c r="L36" i="1"/>
  <c r="L35" i="1" s="1"/>
  <c r="K28" i="1"/>
  <c r="E26" i="1"/>
  <c r="K27" i="1"/>
  <c r="K26" i="1"/>
  <c r="K25" i="1"/>
  <c r="E25" i="1"/>
  <c r="D25" i="1"/>
  <c r="E24" i="1"/>
  <c r="D24" i="1"/>
  <c r="E23" i="1"/>
  <c r="D23" i="1"/>
  <c r="K22" i="1"/>
  <c r="K21" i="1" s="1"/>
  <c r="K20" i="1" s="1"/>
  <c r="E20" i="1"/>
  <c r="D20" i="1"/>
  <c r="K19" i="1"/>
  <c r="D19" i="1"/>
  <c r="D18" i="1" s="1"/>
  <c r="K18" i="1"/>
  <c r="K17" i="1"/>
  <c r="E17" i="1"/>
  <c r="D17" i="1"/>
  <c r="E16" i="1"/>
  <c r="D16" i="1"/>
  <c r="F16" i="1" s="1"/>
  <c r="K15" i="1"/>
  <c r="K14" i="1" s="1"/>
  <c r="D15" i="1"/>
  <c r="D14" i="1" s="1"/>
  <c r="K13" i="1"/>
  <c r="E13" i="1"/>
  <c r="D13" i="1"/>
  <c r="K12" i="1"/>
  <c r="D12" i="1"/>
  <c r="D11" i="1" s="1"/>
  <c r="K11" i="1"/>
  <c r="K10" i="1"/>
  <c r="E10" i="1"/>
  <c r="E9" i="1" s="1"/>
  <c r="E8" i="1" s="1"/>
  <c r="D10" i="1"/>
  <c r="V9" i="6" l="1"/>
  <c r="E100" i="3"/>
  <c r="K87" i="3"/>
  <c r="V20" i="3"/>
  <c r="E103" i="3"/>
  <c r="V101" i="3"/>
  <c r="E101" i="3" s="1"/>
  <c r="F101" i="3" s="1"/>
  <c r="G101" i="3" s="1"/>
  <c r="V35" i="3"/>
  <c r="E35" i="3" s="1"/>
  <c r="F35" i="3" s="1"/>
  <c r="V39" i="3"/>
  <c r="V38" i="3" s="1"/>
  <c r="K9" i="1"/>
  <c r="F33" i="2"/>
  <c r="G33" i="2" s="1"/>
  <c r="F28" i="2"/>
  <c r="G28" i="2" s="1"/>
  <c r="F29" i="2"/>
  <c r="G29" i="2" s="1"/>
  <c r="F29" i="3"/>
  <c r="G29" i="3" s="1"/>
  <c r="L13" i="1"/>
  <c r="M13" i="1" s="1"/>
  <c r="N13" i="1" s="1"/>
  <c r="F122" i="3"/>
  <c r="L34" i="1"/>
  <c r="M37" i="1"/>
  <c r="N37" i="1" s="1"/>
  <c r="F13" i="1"/>
  <c r="E15" i="1"/>
  <c r="E14" i="1" s="1"/>
  <c r="F14" i="1" s="1"/>
  <c r="F20" i="1"/>
  <c r="F23" i="1"/>
  <c r="F24" i="1"/>
  <c r="D26" i="1"/>
  <c r="F26" i="1" s="1"/>
  <c r="F28" i="1"/>
  <c r="M40" i="1"/>
  <c r="M41" i="1"/>
  <c r="F8" i="2"/>
  <c r="G8" i="2" s="1"/>
  <c r="E10" i="2"/>
  <c r="F11" i="2"/>
  <c r="F10" i="2" s="1"/>
  <c r="F17" i="2"/>
  <c r="F16" i="2" s="1"/>
  <c r="G16" i="2" s="1"/>
  <c r="F22" i="2"/>
  <c r="F34" i="2"/>
  <c r="G34" i="2" s="1"/>
  <c r="V9" i="3"/>
  <c r="I8" i="3"/>
  <c r="V17" i="3"/>
  <c r="V44" i="3"/>
  <c r="E44" i="3" s="1"/>
  <c r="F44" i="3" s="1"/>
  <c r="D7" i="3"/>
  <c r="D87" i="3"/>
  <c r="J87" i="3"/>
  <c r="V100" i="3"/>
  <c r="Q9" i="6"/>
  <c r="S7" i="6"/>
  <c r="V62" i="3"/>
  <c r="E62" i="3" s="1"/>
  <c r="F62" i="3" s="1"/>
  <c r="V50" i="3"/>
  <c r="E50" i="3" s="1"/>
  <c r="L17" i="1" s="1"/>
  <c r="F59" i="3"/>
  <c r="G59" i="3" s="1"/>
  <c r="L18" i="1"/>
  <c r="M18" i="1" s="1"/>
  <c r="N18" i="1" s="1"/>
  <c r="K16" i="1"/>
  <c r="V77" i="3"/>
  <c r="E77" i="3" s="1"/>
  <c r="K74" i="3"/>
  <c r="I47" i="3"/>
  <c r="F96" i="3"/>
  <c r="G96" i="3" s="1"/>
  <c r="L27" i="1"/>
  <c r="M27" i="1" s="1"/>
  <c r="N27" i="1" s="1"/>
  <c r="L28" i="1"/>
  <c r="M28" i="1" s="1"/>
  <c r="N28" i="1" s="1"/>
  <c r="V84" i="3"/>
  <c r="E84" i="3" s="1"/>
  <c r="L22" i="1" s="1"/>
  <c r="K24" i="1"/>
  <c r="I88" i="3"/>
  <c r="I87" i="3" s="1"/>
  <c r="K7" i="3"/>
  <c r="K6" i="3" s="1"/>
  <c r="L15" i="1"/>
  <c r="H87" i="3"/>
  <c r="M35" i="1"/>
  <c r="N35" i="1" s="1"/>
  <c r="F117" i="3"/>
  <c r="G117" i="3" s="1"/>
  <c r="L31" i="1"/>
  <c r="F89" i="3"/>
  <c r="G89" i="3" s="1"/>
  <c r="E88" i="3"/>
  <c r="L25" i="1"/>
  <c r="L12" i="1"/>
  <c r="F27" i="3"/>
  <c r="G27" i="3" s="1"/>
  <c r="F48" i="3"/>
  <c r="J7" i="3"/>
  <c r="F68" i="3"/>
  <c r="G68" i="3" s="1"/>
  <c r="L19" i="1"/>
  <c r="E126" i="3"/>
  <c r="F126" i="3" s="1"/>
  <c r="G126" i="3" s="1"/>
  <c r="F127" i="3"/>
  <c r="G127" i="3" s="1"/>
  <c r="E129" i="3"/>
  <c r="F129" i="3" s="1"/>
  <c r="G129" i="3" s="1"/>
  <c r="F130" i="3"/>
  <c r="G130" i="3" s="1"/>
  <c r="L26" i="1"/>
  <c r="F91" i="3"/>
  <c r="G91" i="3" s="1"/>
  <c r="L30" i="1"/>
  <c r="F103" i="3"/>
  <c r="G103" i="3" s="1"/>
  <c r="M38" i="1"/>
  <c r="N38" i="1" s="1"/>
  <c r="D22" i="1"/>
  <c r="D21" i="1" s="1"/>
  <c r="M36" i="1"/>
  <c r="N36" i="1" s="1"/>
  <c r="M39" i="1"/>
  <c r="N39" i="1" s="1"/>
  <c r="D7" i="2"/>
  <c r="F25" i="1"/>
  <c r="F10" i="1"/>
  <c r="G10" i="1" s="1"/>
  <c r="F17" i="1"/>
  <c r="G17" i="1" s="1"/>
  <c r="E22" i="1"/>
  <c r="E21" i="2"/>
  <c r="F21" i="2" s="1"/>
  <c r="F26" i="2"/>
  <c r="F132" i="3"/>
  <c r="G132" i="3" s="1"/>
  <c r="R6" i="6"/>
  <c r="R9" i="6" s="1"/>
  <c r="K29" i="1"/>
  <c r="J126" i="3"/>
  <c r="D9" i="1"/>
  <c r="D8" i="1" s="1"/>
  <c r="D7" i="1" s="1"/>
  <c r="E12" i="1"/>
  <c r="E19" i="1"/>
  <c r="F128" i="3"/>
  <c r="G128" i="3" s="1"/>
  <c r="J9" i="6"/>
  <c r="E25" i="2"/>
  <c r="F25" i="2" s="1"/>
  <c r="V88" i="3"/>
  <c r="S5" i="6" l="1"/>
  <c r="S9" i="6" s="1"/>
  <c r="F15" i="1"/>
  <c r="G122" i="3"/>
  <c r="F100" i="3"/>
  <c r="G100" i="3" s="1"/>
  <c r="E39" i="3"/>
  <c r="F50" i="3"/>
  <c r="G50" i="3" s="1"/>
  <c r="V16" i="3"/>
  <c r="E16" i="3" s="1"/>
  <c r="H9" i="3"/>
  <c r="H8" i="3" s="1"/>
  <c r="H7" i="3" s="1"/>
  <c r="H6" i="3" s="1"/>
  <c r="E9" i="3"/>
  <c r="K8" i="1"/>
  <c r="J6" i="3"/>
  <c r="D6" i="3"/>
  <c r="K23" i="1"/>
  <c r="G17" i="2"/>
  <c r="F9" i="1"/>
  <c r="G9" i="1" s="1"/>
  <c r="V87" i="3"/>
  <c r="V47" i="3"/>
  <c r="F27" i="1"/>
  <c r="F84" i="3"/>
  <c r="G84" i="3" s="1"/>
  <c r="E47" i="3"/>
  <c r="F47" i="3" s="1"/>
  <c r="G47" i="3" s="1"/>
  <c r="M34" i="1"/>
  <c r="N34" i="1" s="1"/>
  <c r="I7" i="3"/>
  <c r="I6" i="3" s="1"/>
  <c r="V75" i="3"/>
  <c r="V74" i="3" s="1"/>
  <c r="L16" i="1"/>
  <c r="M16" i="1" s="1"/>
  <c r="N16" i="1" s="1"/>
  <c r="M17" i="1"/>
  <c r="N17" i="1" s="1"/>
  <c r="M12" i="1"/>
  <c r="N12" i="1" s="1"/>
  <c r="E18" i="1"/>
  <c r="F18" i="1" s="1"/>
  <c r="F19" i="1"/>
  <c r="E87" i="3"/>
  <c r="F87" i="3" s="1"/>
  <c r="G87" i="3" s="1"/>
  <c r="F88" i="3"/>
  <c r="G88" i="3" s="1"/>
  <c r="D6" i="2"/>
  <c r="F7" i="2"/>
  <c r="E6" i="2"/>
  <c r="E38" i="3"/>
  <c r="F38" i="3" s="1"/>
  <c r="F39" i="3"/>
  <c r="E21" i="1"/>
  <c r="F21" i="1" s="1"/>
  <c r="G21" i="1" s="1"/>
  <c r="F22" i="1"/>
  <c r="G22" i="1" s="1"/>
  <c r="M30" i="1"/>
  <c r="L29" i="1"/>
  <c r="M31" i="1"/>
  <c r="N31" i="1" s="1"/>
  <c r="F8" i="1"/>
  <c r="G8" i="1" s="1"/>
  <c r="L24" i="1"/>
  <c r="M25" i="1"/>
  <c r="N25" i="1" s="1"/>
  <c r="L21" i="1"/>
  <c r="M22" i="1"/>
  <c r="N22" i="1" s="1"/>
  <c r="L14" i="1"/>
  <c r="M14" i="1" s="1"/>
  <c r="M15" i="1"/>
  <c r="E11" i="1"/>
  <c r="E7" i="1" s="1"/>
  <c r="F12" i="1"/>
  <c r="M26" i="1"/>
  <c r="N26" i="1" s="1"/>
  <c r="M19" i="1"/>
  <c r="N19" i="1" s="1"/>
  <c r="F77" i="3"/>
  <c r="G77" i="3" s="1"/>
  <c r="E75" i="3"/>
  <c r="V8" i="3" l="1"/>
  <c r="E8" i="3"/>
  <c r="F8" i="3" s="1"/>
  <c r="G8" i="3" s="1"/>
  <c r="O34" i="3"/>
  <c r="L11" i="1"/>
  <c r="M11" i="1" s="1"/>
  <c r="N11" i="1" s="1"/>
  <c r="F16" i="3"/>
  <c r="G16" i="3" s="1"/>
  <c r="O28" i="3"/>
  <c r="O33" i="3"/>
  <c r="O30" i="3"/>
  <c r="O31" i="3"/>
  <c r="F9" i="3"/>
  <c r="G9" i="3" s="1"/>
  <c r="K7" i="1"/>
  <c r="L10" i="1"/>
  <c r="M10" i="1" s="1"/>
  <c r="N10" i="1" s="1"/>
  <c r="V7" i="3"/>
  <c r="M6" i="3" s="1"/>
  <c r="N30" i="1"/>
  <c r="M29" i="1"/>
  <c r="N29" i="1" s="1"/>
  <c r="F6" i="2"/>
  <c r="G6" i="2" s="1"/>
  <c r="G7" i="2"/>
  <c r="M24" i="1"/>
  <c r="N24" i="1" s="1"/>
  <c r="L23" i="1"/>
  <c r="M23" i="1" s="1"/>
  <c r="N23" i="1" s="1"/>
  <c r="F11" i="1"/>
  <c r="F7" i="1" s="1"/>
  <c r="G7" i="1" s="1"/>
  <c r="E74" i="3"/>
  <c r="F74" i="3" s="1"/>
  <c r="G74" i="3" s="1"/>
  <c r="F75" i="3"/>
  <c r="G75" i="3" s="1"/>
  <c r="M21" i="1"/>
  <c r="N21" i="1" s="1"/>
  <c r="L20" i="1"/>
  <c r="M20" i="1" s="1"/>
  <c r="N20" i="1" s="1"/>
  <c r="E7" i="3" l="1"/>
  <c r="E6" i="3" s="1"/>
  <c r="F6" i="3" s="1"/>
  <c r="G6" i="3" s="1"/>
  <c r="L9" i="1"/>
  <c r="M9" i="1" s="1"/>
  <c r="N9" i="1" s="1"/>
  <c r="F7" i="3" l="1"/>
  <c r="G7" i="3" s="1"/>
  <c r="L8" i="1"/>
  <c r="L7" i="1" s="1"/>
  <c r="M7" i="1" s="1"/>
  <c r="N7" i="1" s="1"/>
  <c r="M8" i="1" l="1"/>
  <c r="N8" i="1" s="1"/>
</calcChain>
</file>

<file path=xl/sharedStrings.xml><?xml version="1.0" encoding="utf-8"?>
<sst xmlns="http://schemas.openxmlformats.org/spreadsheetml/2006/main" count="566" uniqueCount="239">
  <si>
    <t xml:space="preserve">이용인(박종하) 350,000원*13개월=4,550,000원
이용인(강형욱) 350,000원*12개월=4,200,000원
이용인(신형종) 350,000원*  6개월=2,100,000원          </t>
  </si>
  <si>
    <t>가.  세입.세출 총괄표(사온)</t>
  </si>
  <si>
    <t>세                입</t>
  </si>
  <si>
    <t>복합기, 프린터
임대료(사무실)</t>
  </si>
  <si>
    <t>◆운영비예금이자 반납 7,600</t>
  </si>
  <si>
    <t>세                출</t>
  </si>
  <si>
    <t>증감율(%)
(C/A*100)</t>
  </si>
  <si>
    <t>*전년도이월금 (보조금) : 5,251,710원, (예금이자) : 7,600원</t>
  </si>
  <si>
    <t>* 운영비 77,707,000원(인건비 67,771,000원, 관리운영비 9,936,000원
* 4종 운영비 1,230,500원
* 7종 운영비 2,000,000원</t>
  </si>
  <si>
    <t>퇴직금 및 
퇴직적립금</t>
  </si>
  <si>
    <t>증감금액
(C=B-A)</t>
  </si>
  <si>
    <t>합             계</t>
  </si>
  <si>
    <t>다.  세출결산서(사온)</t>
  </si>
  <si>
    <t xml:space="preserve"> 산   출   내   역</t>
  </si>
  <si>
    <t>나.  세입결산서(사온)</t>
  </si>
  <si>
    <t>* 예금이자 (보조금 27,540원, 자부담 186원)</t>
  </si>
  <si>
    <t>개인별 시간외 시급계산 : 기본급X1/209X1.5</t>
  </si>
  <si>
    <t>입소자특별급식비</t>
  </si>
  <si>
    <t>사온
사회재활교사</t>
  </si>
  <si>
    <t>7종 환경개선사업비</t>
  </si>
  <si>
    <t>7종 환경개선사업</t>
  </si>
  <si>
    <t>노인장기요양보험</t>
  </si>
  <si>
    <t>◆ 기타후생경비</t>
  </si>
  <si>
    <t>전년도이월금(보조금)</t>
  </si>
  <si>
    <t>전기,전기,수도</t>
  </si>
  <si>
    <t>(단위 : 원)</t>
  </si>
  <si>
    <t>7종 운영비지원사업</t>
  </si>
  <si>
    <t>4종 운영지원사업</t>
  </si>
  <si>
    <t>산  출  내  역</t>
  </si>
  <si>
    <t>퇴직금및퇴직적립금</t>
  </si>
  <si>
    <t>사회보험부담비용</t>
  </si>
  <si>
    <t>종합안전배상책임보험</t>
  </si>
  <si>
    <t>전년도이월금(자부담)</t>
  </si>
  <si>
    <t>◆ 시설장비유지비</t>
  </si>
  <si>
    <t>전년도이월금(후원금)</t>
  </si>
  <si>
    <t>자동차세및각종세금</t>
  </si>
  <si>
    <t>지자체 지급액 계</t>
  </si>
  <si>
    <t>프로그램사업수입</t>
  </si>
  <si>
    <t>기타예금이자수입</t>
  </si>
  <si>
    <t>경기도
처우개선비</t>
  </si>
  <si>
    <t>지역 명절 선물비</t>
  </si>
  <si>
    <t>경기도
특수근무수당</t>
  </si>
  <si>
    <t>지자체 별도 지급액</t>
  </si>
  <si>
    <t>◆ 퇴직금및퇴직적립금</t>
  </si>
  <si>
    <t>◆ 수용기관경비</t>
  </si>
  <si>
    <t>아. 일용잡급 일람표</t>
  </si>
  <si>
    <t>◆ 환경개선사업</t>
  </si>
  <si>
    <t>◆ 사회보험부담비용</t>
  </si>
  <si>
    <t>◆ 수용비및수수료</t>
  </si>
  <si>
    <t>◆ 차년도이월금</t>
  </si>
  <si>
    <t>※ 보건복지가족부 0000년 00000 종사자 보수지급기준표 적용.</t>
  </si>
  <si>
    <t>비고</t>
  </si>
  <si>
    <t>승급월</t>
  </si>
  <si>
    <t>계</t>
  </si>
  <si>
    <t>관</t>
  </si>
  <si>
    <t>3명</t>
  </si>
  <si>
    <t>잡수입</t>
  </si>
  <si>
    <t>9개월</t>
  </si>
  <si>
    <t>제수당</t>
  </si>
  <si>
    <t>급여</t>
  </si>
  <si>
    <t>12월</t>
  </si>
  <si>
    <t>반환금</t>
  </si>
  <si>
    <t>총합계</t>
  </si>
  <si>
    <t>우편료</t>
  </si>
  <si>
    <t>성명</t>
  </si>
  <si>
    <t>예비비</t>
  </si>
  <si>
    <t>사업비</t>
  </si>
  <si>
    <t>연료비</t>
  </si>
  <si>
    <t>전입금</t>
  </si>
  <si>
    <t>이경란</t>
  </si>
  <si>
    <t>의료비</t>
  </si>
  <si>
    <t>직책</t>
  </si>
  <si>
    <t>수수료</t>
  </si>
  <si>
    <t>운영비</t>
  </si>
  <si>
    <t>차량비</t>
  </si>
  <si>
    <t>항</t>
  </si>
  <si>
    <t>소계</t>
  </si>
  <si>
    <t>보조금</t>
  </si>
  <si>
    <t>이월금</t>
  </si>
  <si>
    <t>시설비</t>
  </si>
  <si>
    <t>잡지출</t>
  </si>
  <si>
    <t>호봉</t>
  </si>
  <si>
    <t>순번</t>
  </si>
  <si>
    <t>`</t>
  </si>
  <si>
    <t>피복비</t>
  </si>
  <si>
    <t>목</t>
  </si>
  <si>
    <t>4회</t>
  </si>
  <si>
    <t>합계</t>
  </si>
  <si>
    <t>생계비</t>
  </si>
  <si>
    <t>인건비</t>
  </si>
  <si>
    <t>재원</t>
  </si>
  <si>
    <t>김윤미</t>
  </si>
  <si>
    <t>자부담</t>
  </si>
  <si>
    <t>여비</t>
  </si>
  <si>
    <t>회의비</t>
  </si>
  <si>
    <t>=</t>
  </si>
  <si>
    <t>후원금</t>
  </si>
  <si>
    <t>합 계</t>
  </si>
  <si>
    <t>사무비</t>
  </si>
  <si>
    <t>×</t>
  </si>
  <si>
    <t>◆운영비보조금 반납 5,251,710</t>
  </si>
  <si>
    <t>과                  목</t>
  </si>
  <si>
    <t>입소자부식비</t>
  </si>
  <si>
    <t>기타후생경비</t>
  </si>
  <si>
    <t>365일</t>
  </si>
  <si>
    <t>자산취득비</t>
  </si>
  <si>
    <t>법인전입금</t>
  </si>
  <si>
    <t>숭강기유지비</t>
  </si>
  <si>
    <t>제세공과금</t>
  </si>
  <si>
    <t>수용기관경비</t>
  </si>
  <si>
    <t>시설장비유지비</t>
  </si>
  <si>
    <t>부담금계</t>
  </si>
  <si>
    <t>침대렌탈료</t>
  </si>
  <si>
    <t>입소자간식비</t>
  </si>
  <si>
    <t>비지정후원금</t>
  </si>
  <si>
    <t>입소자피복비</t>
  </si>
  <si>
    <t>시도보조금</t>
  </si>
  <si>
    <t>입소자부담금</t>
  </si>
  <si>
    <t>프린터임대료</t>
  </si>
  <si>
    <t>제수당 계</t>
  </si>
  <si>
    <t>사업수입</t>
  </si>
  <si>
    <t>재산조성비</t>
  </si>
  <si>
    <t>사회보험부담금</t>
  </si>
  <si>
    <t>시군구보조금</t>
  </si>
  <si>
    <t>업무추진비</t>
  </si>
  <si>
    <t>수용비및수수료</t>
  </si>
  <si>
    <t>지정후원금</t>
  </si>
  <si>
    <t>불용품매각대</t>
  </si>
  <si>
    <t>일용잡급</t>
  </si>
  <si>
    <t>◆ 생계비</t>
  </si>
  <si>
    <t>기타보조금</t>
  </si>
  <si>
    <t>◆ 회의비</t>
  </si>
  <si>
    <t xml:space="preserve"> 인건비계</t>
  </si>
  <si>
    <t>과년도수입</t>
  </si>
  <si>
    <t>후원금수입</t>
  </si>
  <si>
    <t>가족수당</t>
  </si>
  <si>
    <t>기타운영비</t>
  </si>
  <si>
    <t>◆ 의료비</t>
  </si>
  <si>
    <t>◆ 기타운영비</t>
  </si>
  <si>
    <t>기타잡수입</t>
  </si>
  <si>
    <t>공공요금</t>
  </si>
  <si>
    <t>환경개선사업</t>
  </si>
  <si>
    <t>기관운영비</t>
  </si>
  <si>
    <t>직책보조비</t>
  </si>
  <si>
    <t>보조금수입</t>
  </si>
  <si>
    <t>입소비용수입</t>
  </si>
  <si>
    <t>예비비및기타</t>
  </si>
  <si>
    <t>◆ 자산취득비</t>
  </si>
  <si>
    <t>◆ 제세공과금</t>
  </si>
  <si>
    <t>(3개월)</t>
  </si>
  <si>
    <t>명절휴가비</t>
  </si>
  <si>
    <t>1/12</t>
  </si>
  <si>
    <t>연장근로수당</t>
  </si>
  <si>
    <t>◆ 일용잡급</t>
  </si>
  <si>
    <t>자동차보험</t>
  </si>
  <si>
    <t>사업비계</t>
  </si>
  <si>
    <t xml:space="preserve"> 사무비계</t>
  </si>
  <si>
    <t>업무추진계비</t>
  </si>
  <si>
    <t>장기요양</t>
  </si>
  <si>
    <t>◆ 차량비</t>
  </si>
  <si>
    <t>◆ 잡지출</t>
  </si>
  <si>
    <t>건강보험</t>
  </si>
  <si>
    <t>주.부식비</t>
  </si>
  <si>
    <t>◆ 기관운영비</t>
  </si>
  <si>
    <t>화재보험</t>
  </si>
  <si>
    <t>운영비계</t>
  </si>
  <si>
    <t>회의다과비</t>
  </si>
  <si>
    <t>시설비계</t>
  </si>
  <si>
    <t>◆ 피복비</t>
  </si>
  <si>
    <t>◆ 시설비</t>
  </si>
  <si>
    <t>◆ 제수당</t>
  </si>
  <si>
    <t>◆ 직책보조비</t>
  </si>
  <si>
    <t>잡지출계</t>
  </si>
  <si>
    <t>차량주유비</t>
  </si>
  <si>
    <t>승강기배상보험</t>
  </si>
  <si>
    <t>◆ 연료비</t>
  </si>
  <si>
    <t>재산조성비계</t>
  </si>
  <si>
    <t>유관기관경비</t>
  </si>
  <si>
    <t>◆ 여비</t>
  </si>
  <si>
    <t>직원근무복</t>
  </si>
  <si>
    <t>차년도이월금</t>
  </si>
  <si>
    <t>건강보험료</t>
  </si>
  <si>
    <t>일상용품구입</t>
  </si>
  <si>
    <t>직원복리후생비</t>
  </si>
  <si>
    <t>주말급량비</t>
  </si>
  <si>
    <t>명함제작비</t>
  </si>
  <si>
    <t>◆ 공공요금</t>
  </si>
  <si>
    <t>◆ 급여</t>
  </si>
  <si>
    <t>(1개월)</t>
  </si>
  <si>
    <t>예비비및기타계</t>
  </si>
  <si>
    <t>적용개월</t>
  </si>
  <si>
    <t>집기구입비</t>
  </si>
  <si>
    <t>운영위원회</t>
  </si>
  <si>
    <t>산재보험</t>
  </si>
  <si>
    <t>국민연금</t>
  </si>
  <si>
    <t>사회재활교사</t>
  </si>
  <si>
    <t>비데렌탈비</t>
  </si>
  <si>
    <t>사무용품구입</t>
  </si>
  <si>
    <t>LPG연료비</t>
  </si>
  <si>
    <t>위생재료비</t>
  </si>
  <si>
    <t>고용보험</t>
  </si>
  <si>
    <t>의약품구입비</t>
  </si>
  <si>
    <t>승강기유지비</t>
  </si>
  <si>
    <t>가을여행</t>
  </si>
  <si>
    <t>여름캠프</t>
  </si>
  <si>
    <t>2022.10.14. 입사</t>
    <phoneticPr fontId="23" type="noConversion"/>
  </si>
  <si>
    <t>바. 임직원 보수 일람표(사온)</t>
    <phoneticPr fontId="23" type="noConversion"/>
  </si>
  <si>
    <t>이경란</t>
    <phoneticPr fontId="23" type="noConversion"/>
  </si>
  <si>
    <t>유봉상</t>
    <phoneticPr fontId="23" type="noConversion"/>
  </si>
  <si>
    <t>13</t>
    <phoneticPr fontId="23" type="noConversion"/>
  </si>
  <si>
    <t>14</t>
    <phoneticPr fontId="23" type="noConversion"/>
  </si>
  <si>
    <t>3월</t>
    <phoneticPr fontId="23" type="noConversion"/>
  </si>
  <si>
    <t>2023.01.01. 입사</t>
    <phoneticPr fontId="23" type="noConversion"/>
  </si>
  <si>
    <t>5</t>
    <phoneticPr fontId="23" type="noConversion"/>
  </si>
  <si>
    <t>1월</t>
    <phoneticPr fontId="23" type="noConversion"/>
  </si>
  <si>
    <t>2023년
예산 (A)</t>
    <phoneticPr fontId="23" type="noConversion"/>
  </si>
  <si>
    <t>2023년 상반기
결산 (B)</t>
    <phoneticPr fontId="23" type="noConversion"/>
  </si>
  <si>
    <t>기타잡수입</t>
    <phoneticPr fontId="23" type="noConversion"/>
  </si>
  <si>
    <t>불용품매각대</t>
    <phoneticPr fontId="23" type="noConversion"/>
  </si>
  <si>
    <t>교율재활사업비</t>
    <phoneticPr fontId="23" type="noConversion"/>
  </si>
  <si>
    <t>여가활동사업비</t>
    <phoneticPr fontId="23" type="noConversion"/>
  </si>
  <si>
    <t>◆ 권익증진교육</t>
    <phoneticPr fontId="23" type="noConversion"/>
  </si>
  <si>
    <t>교육강사비</t>
    <phoneticPr fontId="23" type="noConversion"/>
  </si>
  <si>
    <t>◆ 여가활동사업</t>
    <phoneticPr fontId="23" type="noConversion"/>
  </si>
  <si>
    <t>요리활동</t>
    <phoneticPr fontId="23" type="noConversion"/>
  </si>
  <si>
    <t>정서안정</t>
    <phoneticPr fontId="23" type="noConversion"/>
  </si>
  <si>
    <t>체육활동</t>
    <phoneticPr fontId="23" type="noConversion"/>
  </si>
  <si>
    <t>문화여가</t>
    <phoneticPr fontId="23" type="noConversion"/>
  </si>
  <si>
    <t>홈나들이</t>
    <phoneticPr fontId="23" type="noConversion"/>
  </si>
  <si>
    <t>생일잔치</t>
    <phoneticPr fontId="23" type="noConversion"/>
  </si>
  <si>
    <t>지역사회교류사업비</t>
    <phoneticPr fontId="23" type="noConversion"/>
  </si>
  <si>
    <t>자립지원사업비</t>
    <phoneticPr fontId="23" type="noConversion"/>
  </si>
  <si>
    <t>◆ 지역사회교류사업</t>
    <phoneticPr fontId="23" type="noConversion"/>
  </si>
  <si>
    <t>지역사회기관교류
및 행사참가비</t>
    <phoneticPr fontId="23" type="noConversion"/>
  </si>
  <si>
    <t>송년회</t>
    <phoneticPr fontId="23" type="noConversion"/>
  </si>
  <si>
    <t>◆ 자립지원사업</t>
    <phoneticPr fontId="23" type="noConversion"/>
  </si>
  <si>
    <t>사회편의시설
이용료</t>
    <phoneticPr fontId="23" type="noConversion"/>
  </si>
  <si>
    <t>교육재활사업비</t>
    <phoneticPr fontId="23" type="noConversion"/>
  </si>
  <si>
    <t>4종 운영지원사업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</si>
</sst>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_);[Red]\(#,##0\)"/>
    <numFmt numFmtId="178" formatCode="#,###&quot;원&quot;"/>
    <numFmt numFmtId="179" formatCode="0.00_ "/>
    <numFmt numFmtId="180" formatCode="#,##0.00_ "/>
    <numFmt numFmtId="181" formatCode="##&quot;월&quot;"/>
    <numFmt numFmtId="182" formatCode="##&quot;명&quot;"/>
    <numFmt numFmtId="183" formatCode="0.0%"/>
    <numFmt numFmtId="184" formatCode="0.000%"/>
    <numFmt numFmtId="185" formatCode="##.0&quot;시간&quot;"/>
    <numFmt numFmtId="186" formatCode="##&quot;회&quot;"/>
  </numFmts>
  <fonts count="24">
    <font>
      <sz val="11"/>
      <color rgb="FF000000"/>
      <name val="굴림체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HY그래픽"/>
      <family val="1"/>
      <charset val="129"/>
    </font>
    <font>
      <sz val="10"/>
      <color rgb="FF000000"/>
      <name val="HY그래픽"/>
      <family val="1"/>
      <charset val="129"/>
    </font>
    <font>
      <sz val="9"/>
      <color rgb="FF000000"/>
      <name val="HY그래픽"/>
      <family val="1"/>
      <charset val="129"/>
    </font>
    <font>
      <sz val="8"/>
      <color rgb="FF000000"/>
      <name val="HY그래픽"/>
      <family val="1"/>
      <charset val="129"/>
    </font>
    <font>
      <sz val="7"/>
      <color rgb="FF000000"/>
      <name val="HY그래픽"/>
      <family val="1"/>
      <charset val="129"/>
    </font>
    <font>
      <b/>
      <sz val="12"/>
      <color rgb="FF000000"/>
      <name val="HY그래픽"/>
      <family val="1"/>
      <charset val="129"/>
    </font>
    <font>
      <sz val="12"/>
      <color rgb="FF000000"/>
      <name val="HY그래픽"/>
      <family val="1"/>
      <charset val="129"/>
    </font>
    <font>
      <b/>
      <sz val="7"/>
      <color rgb="FF000000"/>
      <name val="HY그래픽"/>
      <family val="1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HY그래픽"/>
      <family val="1"/>
      <charset val="129"/>
    </font>
    <font>
      <b/>
      <sz val="9"/>
      <color rgb="FF000000"/>
      <name val="HY그래픽"/>
      <family val="1"/>
      <charset val="129"/>
    </font>
    <font>
      <b/>
      <sz val="11"/>
      <color rgb="FF000000"/>
      <name val="HY그래픽"/>
      <family val="1"/>
      <charset val="129"/>
    </font>
    <font>
      <sz val="9"/>
      <color rgb="FFFF0000"/>
      <name val="HY그래픽"/>
      <family val="1"/>
      <charset val="129"/>
    </font>
    <font>
      <b/>
      <sz val="10"/>
      <color rgb="FF000000"/>
      <name val="HY그래픽"/>
      <family val="1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</fills>
  <borders count="9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double">
        <color auto="1"/>
      </right>
      <top/>
      <bottom style="hair">
        <color auto="1"/>
      </bottom>
      <diagonal/>
    </border>
  </borders>
  <cellStyleXfs count="7">
    <xf numFmtId="0" fontId="0" fillId="0" borderId="0">
      <alignment vertical="center"/>
    </xf>
    <xf numFmtId="41" fontId="22" fillId="0" borderId="0">
      <alignment vertical="center"/>
    </xf>
    <xf numFmtId="42" fontId="22" fillId="0" borderId="0">
      <alignment vertical="center"/>
    </xf>
    <xf numFmtId="41" fontId="22" fillId="0" borderId="0"/>
    <xf numFmtId="41" fontId="22" fillId="0" borderId="0"/>
    <xf numFmtId="0" fontId="1" fillId="0" borderId="0"/>
    <xf numFmtId="41" fontId="2" fillId="0" borderId="0">
      <alignment vertical="center"/>
    </xf>
  </cellStyleXfs>
  <cellXfs count="695">
    <xf numFmtId="0" fontId="0" fillId="0" borderId="0" xfId="0" applyNumberFormat="1" applyAlignment="1"/>
    <xf numFmtId="0" fontId="3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41" fontId="4" fillId="0" borderId="0" xfId="1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shrinkToFit="1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5" fillId="0" borderId="3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 shrinkToFit="1"/>
    </xf>
    <xf numFmtId="41" fontId="3" fillId="0" borderId="0" xfId="1" applyNumberFormat="1" applyFont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6" fillId="0" borderId="0" xfId="0" applyNumberFormat="1" applyFont="1" applyBorder="1" applyAlignment="1">
      <alignment vertical="center"/>
    </xf>
    <xf numFmtId="3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0" fontId="0" fillId="0" borderId="0" xfId="0" applyNumberFormat="1" applyAlignment="1"/>
    <xf numFmtId="0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shrinkToFit="1"/>
    </xf>
    <xf numFmtId="0" fontId="4" fillId="0" borderId="5" xfId="0" applyNumberFormat="1" applyFont="1" applyBorder="1" applyAlignment="1">
      <alignment horizontal="center" vertical="center"/>
    </xf>
    <xf numFmtId="42" fontId="11" fillId="0" borderId="0" xfId="2" applyNumberFormat="1" applyFont="1" applyFill="1" applyAlignment="1">
      <alignment vertical="center"/>
    </xf>
    <xf numFmtId="41" fontId="11" fillId="0" borderId="0" xfId="1" applyNumberFormat="1" applyFont="1" applyFill="1" applyAlignment="1">
      <alignment vertical="center"/>
    </xf>
    <xf numFmtId="42" fontId="11" fillId="0" borderId="0" xfId="2" applyNumberFormat="1" applyFont="1" applyFill="1" applyAlignment="1">
      <alignment horizontal="center" vertical="center"/>
    </xf>
    <xf numFmtId="41" fontId="11" fillId="2" borderId="8" xfId="1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  <xf numFmtId="41" fontId="11" fillId="0" borderId="9" xfId="0" applyNumberFormat="1" applyFont="1" applyBorder="1" applyAlignment="1">
      <alignment horizontal="right" vertical="center"/>
    </xf>
    <xf numFmtId="41" fontId="11" fillId="0" borderId="8" xfId="0" applyNumberFormat="1" applyFont="1" applyBorder="1" applyAlignment="1">
      <alignment horizontal="right" vertical="center"/>
    </xf>
    <xf numFmtId="41" fontId="11" fillId="0" borderId="8" xfId="1" applyNumberFormat="1" applyFont="1" applyFill="1" applyBorder="1" applyAlignment="1">
      <alignment vertical="center"/>
    </xf>
    <xf numFmtId="41" fontId="11" fillId="3" borderId="8" xfId="1" applyNumberFormat="1" applyFont="1" applyFill="1" applyBorder="1" applyAlignment="1">
      <alignment vertical="center"/>
    </xf>
    <xf numFmtId="42" fontId="11" fillId="0" borderId="8" xfId="2" applyNumberFormat="1" applyFont="1" applyFill="1" applyBorder="1" applyAlignment="1">
      <alignment horizontal="center" vertical="center"/>
    </xf>
    <xf numFmtId="42" fontId="11" fillId="4" borderId="8" xfId="2" applyNumberFormat="1" applyFont="1" applyFill="1" applyBorder="1" applyAlignment="1">
      <alignment horizontal="center" vertical="center"/>
    </xf>
    <xf numFmtId="0" fontId="11" fillId="5" borderId="8" xfId="0" applyNumberFormat="1" applyFont="1" applyFill="1" applyBorder="1" applyAlignment="1">
      <alignment horizontal="center" vertical="center"/>
    </xf>
    <xf numFmtId="41" fontId="11" fillId="5" borderId="9" xfId="0" applyNumberFormat="1" applyFont="1" applyFill="1" applyBorder="1" applyAlignment="1">
      <alignment horizontal="right" vertical="center"/>
    </xf>
    <xf numFmtId="41" fontId="11" fillId="5" borderId="8" xfId="1" applyNumberFormat="1" applyFont="1" applyFill="1" applyBorder="1" applyAlignment="1">
      <alignment vertical="center"/>
    </xf>
    <xf numFmtId="42" fontId="12" fillId="0" borderId="0" xfId="2" applyNumberFormat="1" applyFont="1" applyFill="1" applyAlignment="1">
      <alignment horizontal="left" vertical="center"/>
    </xf>
    <xf numFmtId="41" fontId="8" fillId="0" borderId="10" xfId="1" applyNumberFormat="1" applyFont="1" applyBorder="1" applyAlignment="1">
      <alignment vertical="center"/>
    </xf>
    <xf numFmtId="42" fontId="13" fillId="0" borderId="10" xfId="2" applyNumberFormat="1" applyFont="1" applyFill="1" applyBorder="1" applyAlignment="1">
      <alignment vertical="center"/>
    </xf>
    <xf numFmtId="42" fontId="12" fillId="0" borderId="10" xfId="2" applyNumberFormat="1" applyFont="1" applyFill="1" applyBorder="1" applyAlignment="1">
      <alignment vertical="center"/>
    </xf>
    <xf numFmtId="41" fontId="11" fillId="2" borderId="12" xfId="1" applyNumberFormat="1" applyFont="1" applyFill="1" applyBorder="1" applyAlignment="1">
      <alignment horizontal="center" vertical="center"/>
    </xf>
    <xf numFmtId="41" fontId="14" fillId="0" borderId="10" xfId="1" applyNumberFormat="1" applyFont="1" applyBorder="1" applyAlignment="1">
      <alignment vertical="center"/>
    </xf>
    <xf numFmtId="41" fontId="11" fillId="0" borderId="12" xfId="1" applyNumberFormat="1" applyFont="1" applyFill="1" applyBorder="1" applyAlignment="1">
      <alignment horizontal="center" vertical="center"/>
    </xf>
    <xf numFmtId="41" fontId="14" fillId="0" borderId="10" xfId="1" applyNumberFormat="1" applyFont="1" applyBorder="1" applyAlignment="1">
      <alignment horizontal="center" vertical="center"/>
    </xf>
    <xf numFmtId="41" fontId="14" fillId="0" borderId="10" xfId="1" applyNumberFormat="1" applyFont="1" applyBorder="1" applyAlignment="1">
      <alignment horizontal="center" vertical="center" shrinkToFit="1"/>
    </xf>
    <xf numFmtId="176" fontId="14" fillId="0" borderId="10" xfId="1" applyNumberFormat="1" applyFont="1" applyBorder="1" applyAlignment="1">
      <alignment horizontal="center" vertical="center" shrinkToFit="1"/>
    </xf>
    <xf numFmtId="0" fontId="15" fillId="0" borderId="10" xfId="1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horizontal="right" vertical="center"/>
    </xf>
    <xf numFmtId="0" fontId="11" fillId="0" borderId="8" xfId="0" applyNumberFormat="1" applyFont="1" applyBorder="1" applyAlignment="1">
      <alignment vertical="center"/>
    </xf>
    <xf numFmtId="0" fontId="11" fillId="0" borderId="8" xfId="0" applyNumberFormat="1" applyFont="1" applyFill="1" applyBorder="1" applyAlignment="1">
      <alignment vertical="center"/>
    </xf>
    <xf numFmtId="41" fontId="11" fillId="0" borderId="12" xfId="1" applyNumberFormat="1" applyFont="1" applyFill="1" applyBorder="1" applyAlignment="1">
      <alignment vertical="center"/>
    </xf>
    <xf numFmtId="41" fontId="4" fillId="0" borderId="14" xfId="1" applyNumberFormat="1" applyFont="1" applyBorder="1" applyAlignment="1">
      <alignment horizontal="right" vertical="center" shrinkToFit="1"/>
    </xf>
    <xf numFmtId="41" fontId="4" fillId="0" borderId="4" xfId="1" applyNumberFormat="1" applyFont="1" applyBorder="1" applyAlignment="1">
      <alignment horizontal="right" vertical="center" shrinkToFit="1"/>
    </xf>
    <xf numFmtId="41" fontId="4" fillId="6" borderId="15" xfId="1" applyNumberFormat="1" applyFont="1" applyFill="1" applyBorder="1" applyAlignment="1">
      <alignment horizontal="right" vertical="center" shrinkToFit="1"/>
    </xf>
    <xf numFmtId="41" fontId="4" fillId="7" borderId="14" xfId="1" applyNumberFormat="1" applyFont="1" applyFill="1" applyBorder="1" applyAlignment="1">
      <alignment horizontal="right" vertical="center" shrinkToFit="1"/>
    </xf>
    <xf numFmtId="41" fontId="4" fillId="0" borderId="14" xfId="0" applyNumberFormat="1" applyFont="1" applyFill="1" applyBorder="1" applyAlignment="1">
      <alignment horizontal="right" vertical="center" shrinkToFit="1"/>
    </xf>
    <xf numFmtId="41" fontId="4" fillId="6" borderId="14" xfId="0" applyNumberFormat="1" applyFont="1" applyFill="1" applyBorder="1" applyAlignment="1">
      <alignment horizontal="right" vertical="center" shrinkToFit="1"/>
    </xf>
    <xf numFmtId="41" fontId="4" fillId="7" borderId="14" xfId="0" applyNumberFormat="1" applyFont="1" applyFill="1" applyBorder="1" applyAlignment="1">
      <alignment horizontal="right" vertical="center" shrinkToFit="1"/>
    </xf>
    <xf numFmtId="41" fontId="4" fillId="0" borderId="14" xfId="0" applyNumberFormat="1" applyFont="1" applyBorder="1" applyAlignment="1">
      <alignment horizontal="right" vertical="center" shrinkToFit="1"/>
    </xf>
    <xf numFmtId="41" fontId="4" fillId="6" borderId="14" xfId="1" applyNumberFormat="1" applyFont="1" applyFill="1" applyBorder="1" applyAlignment="1">
      <alignment horizontal="right" vertical="center" shrinkToFit="1"/>
    </xf>
    <xf numFmtId="41" fontId="4" fillId="0" borderId="14" xfId="0" applyNumberFormat="1" applyFont="1" applyBorder="1" applyAlignment="1">
      <alignment vertical="center"/>
    </xf>
    <xf numFmtId="41" fontId="4" fillId="0" borderId="14" xfId="1" applyNumberFormat="1" applyFont="1" applyBorder="1" applyAlignment="1">
      <alignment horizontal="right" vertical="center" shrinkToFit="1"/>
    </xf>
    <xf numFmtId="41" fontId="4" fillId="0" borderId="14" xfId="0" applyNumberFormat="1" applyFont="1" applyBorder="1" applyAlignment="1">
      <alignment horizontal="right" vertical="center"/>
    </xf>
    <xf numFmtId="41" fontId="4" fillId="6" borderId="14" xfId="0" applyNumberFormat="1" applyFont="1" applyFill="1" applyBorder="1" applyAlignment="1">
      <alignment horizontal="right" vertical="center"/>
    </xf>
    <xf numFmtId="41" fontId="4" fillId="7" borderId="14" xfId="0" applyNumberFormat="1" applyFont="1" applyFill="1" applyBorder="1" applyAlignment="1">
      <alignment horizontal="right" vertical="center"/>
    </xf>
    <xf numFmtId="41" fontId="4" fillId="0" borderId="16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41" fontId="16" fillId="0" borderId="0" xfId="1" applyNumberFormat="1" applyFont="1" applyBorder="1" applyAlignment="1">
      <alignment horizontal="left" vertical="center"/>
    </xf>
    <xf numFmtId="41" fontId="14" fillId="0" borderId="10" xfId="1" applyNumberFormat="1" applyFont="1" applyBorder="1" applyAlignment="1">
      <alignment vertical="center"/>
    </xf>
    <xf numFmtId="41" fontId="4" fillId="0" borderId="10" xfId="1" applyNumberFormat="1" applyFont="1" applyBorder="1" applyAlignment="1">
      <alignment horizontal="right" vertical="center"/>
    </xf>
    <xf numFmtId="41" fontId="14" fillId="0" borderId="0" xfId="1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vertical="center" shrinkToFit="1"/>
    </xf>
    <xf numFmtId="0" fontId="7" fillId="6" borderId="18" xfId="0" applyNumberFormat="1" applyFont="1" applyFill="1" applyBorder="1" applyAlignment="1">
      <alignment horizontal="center" vertical="center" shrinkToFit="1"/>
    </xf>
    <xf numFmtId="0" fontId="7" fillId="6" borderId="15" xfId="0" applyNumberFormat="1" applyFont="1" applyFill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right" vertical="center" shrinkToFit="1"/>
    </xf>
    <xf numFmtId="3" fontId="5" fillId="0" borderId="0" xfId="0" applyNumberFormat="1" applyFont="1" applyBorder="1" applyAlignment="1">
      <alignment vertical="center"/>
    </xf>
    <xf numFmtId="0" fontId="7" fillId="0" borderId="19" xfId="0" applyNumberFormat="1" applyFont="1" applyFill="1" applyBorder="1" applyAlignment="1">
      <alignment horizontal="center" vertical="center" shrinkToFit="1"/>
    </xf>
    <xf numFmtId="0" fontId="7" fillId="7" borderId="14" xfId="0" applyNumberFormat="1" applyFont="1" applyFill="1" applyBorder="1" applyAlignment="1">
      <alignment horizontal="center" vertical="center" shrinkToFit="1"/>
    </xf>
    <xf numFmtId="0" fontId="7" fillId="0" borderId="14" xfId="0" applyNumberFormat="1" applyFont="1" applyFill="1" applyBorder="1" applyAlignment="1">
      <alignment horizontal="center" vertical="center" shrinkToFit="1"/>
    </xf>
    <xf numFmtId="177" fontId="4" fillId="0" borderId="0" xfId="1" applyNumberFormat="1" applyFont="1" applyBorder="1" applyAlignment="1">
      <alignment horizontal="right" vertical="center" shrinkToFit="1"/>
    </xf>
    <xf numFmtId="0" fontId="7" fillId="6" borderId="19" xfId="0" applyNumberFormat="1" applyFont="1" applyFill="1" applyBorder="1" applyAlignment="1">
      <alignment horizontal="center" vertical="center" shrinkToFit="1"/>
    </xf>
    <xf numFmtId="0" fontId="7" fillId="6" borderId="14" xfId="0" applyNumberFormat="1" applyFont="1" applyFill="1" applyBorder="1" applyAlignment="1">
      <alignment horizontal="center" vertical="center" shrinkToFit="1"/>
    </xf>
    <xf numFmtId="0" fontId="3" fillId="0" borderId="19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7" fillId="0" borderId="14" xfId="0" applyNumberFormat="1" applyFont="1" applyBorder="1" applyAlignment="1">
      <alignment horizontal="center" vertical="center" shrinkToFit="1"/>
    </xf>
    <xf numFmtId="0" fontId="0" fillId="0" borderId="0" xfId="0" applyNumberFormat="1" applyFont="1" applyBorder="1" applyAlignment="1">
      <alignment vertical="center" shrinkToFit="1"/>
    </xf>
    <xf numFmtId="0" fontId="7" fillId="0" borderId="19" xfId="0" applyNumberFormat="1" applyFont="1" applyBorder="1" applyAlignment="1">
      <alignment horizontal="center" vertical="center" shrinkToFit="1"/>
    </xf>
    <xf numFmtId="0" fontId="3" fillId="0" borderId="19" xfId="0" applyNumberFormat="1" applyFont="1" applyBorder="1" applyAlignment="1">
      <alignment vertical="center"/>
    </xf>
    <xf numFmtId="0" fontId="3" fillId="0" borderId="14" xfId="0" applyNumberFormat="1" applyFont="1" applyBorder="1" applyAlignment="1">
      <alignment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14" xfId="0" applyNumberFormat="1" applyFont="1" applyBorder="1" applyAlignment="1">
      <alignment horizontal="center" vertical="center"/>
    </xf>
    <xf numFmtId="0" fontId="7" fillId="6" borderId="19" xfId="0" applyNumberFormat="1" applyFont="1" applyFill="1" applyBorder="1" applyAlignment="1">
      <alignment horizontal="center" vertical="center"/>
    </xf>
    <xf numFmtId="0" fontId="7" fillId="6" borderId="14" xfId="0" applyNumberFormat="1" applyFont="1" applyFill="1" applyBorder="1" applyAlignment="1">
      <alignment horizontal="center" vertical="center"/>
    </xf>
    <xf numFmtId="0" fontId="7" fillId="7" borderId="14" xfId="0" applyNumberFormat="1" applyFont="1" applyFill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 vertical="center"/>
    </xf>
    <xf numFmtId="0" fontId="7" fillId="0" borderId="16" xfId="0" applyNumberFormat="1" applyFont="1" applyBorder="1" applyAlignment="1">
      <alignment horizontal="center" vertical="center"/>
    </xf>
    <xf numFmtId="41" fontId="3" fillId="0" borderId="0" xfId="0" applyNumberFormat="1" applyFont="1" applyBorder="1" applyAlignment="1">
      <alignment horizontal="center" vertical="center"/>
    </xf>
    <xf numFmtId="41" fontId="14" fillId="0" borderId="10" xfId="1" applyNumberFormat="1" applyFont="1" applyBorder="1" applyAlignment="1">
      <alignment horizontal="center" vertical="center"/>
    </xf>
    <xf numFmtId="41" fontId="4" fillId="0" borderId="21" xfId="1" applyNumberFormat="1" applyFont="1" applyBorder="1" applyAlignment="1">
      <alignment vertical="center" shrinkToFit="1"/>
    </xf>
    <xf numFmtId="41" fontId="4" fillId="0" borderId="14" xfId="0" applyNumberFormat="1" applyFont="1" applyBorder="1" applyAlignment="1">
      <alignment vertical="center" shrinkToFit="1"/>
    </xf>
    <xf numFmtId="41" fontId="4" fillId="0" borderId="14" xfId="0" applyNumberFormat="1" applyFont="1" applyFill="1" applyBorder="1" applyAlignment="1">
      <alignment vertical="center" shrinkToFit="1"/>
    </xf>
    <xf numFmtId="9" fontId="5" fillId="0" borderId="19" xfId="0" applyNumberFormat="1" applyFont="1" applyFill="1" applyBorder="1" applyAlignment="1">
      <alignment horizontal="center" vertical="center" shrinkToFit="1"/>
    </xf>
    <xf numFmtId="9" fontId="5" fillId="0" borderId="14" xfId="0" applyNumberFormat="1" applyFont="1" applyFill="1" applyBorder="1" applyAlignment="1">
      <alignment horizontal="center" vertical="center" shrinkToFit="1"/>
    </xf>
    <xf numFmtId="9" fontId="5" fillId="0" borderId="19" xfId="0" applyNumberFormat="1" applyFont="1" applyBorder="1" applyAlignment="1">
      <alignment horizontal="center" vertical="center" shrinkToFit="1"/>
    </xf>
    <xf numFmtId="9" fontId="5" fillId="0" borderId="14" xfId="0" applyNumberFormat="1" applyFont="1" applyBorder="1" applyAlignment="1">
      <alignment horizontal="center" vertical="center" shrinkToFit="1"/>
    </xf>
    <xf numFmtId="9" fontId="17" fillId="0" borderId="14" xfId="0" applyNumberFormat="1" applyFont="1" applyFill="1" applyBorder="1" applyAlignment="1">
      <alignment horizontal="center" vertical="center" shrinkToFit="1"/>
    </xf>
    <xf numFmtId="9" fontId="5" fillId="6" borderId="22" xfId="0" applyNumberFormat="1" applyFont="1" applyFill="1" applyBorder="1" applyAlignment="1">
      <alignment horizontal="center" vertical="center" shrinkToFit="1"/>
    </xf>
    <xf numFmtId="9" fontId="5" fillId="6" borderId="23" xfId="0" applyNumberFormat="1" applyFont="1" applyFill="1" applyBorder="1" applyAlignment="1">
      <alignment horizontal="center" vertical="center" shrinkToFit="1"/>
    </xf>
    <xf numFmtId="41" fontId="4" fillId="6" borderId="23" xfId="1" applyNumberFormat="1" applyFont="1" applyFill="1" applyBorder="1" applyAlignment="1">
      <alignment vertical="center" shrinkToFit="1"/>
    </xf>
    <xf numFmtId="176" fontId="4" fillId="6" borderId="0" xfId="0" applyNumberFormat="1" applyFont="1" applyFill="1" applyBorder="1" applyAlignment="1">
      <alignment vertical="center" shrinkToFit="1"/>
    </xf>
    <xf numFmtId="176" fontId="4" fillId="7" borderId="0" xfId="0" applyNumberFormat="1" applyFont="1" applyFill="1" applyBorder="1" applyAlignment="1">
      <alignment vertical="center" shrinkToFit="1"/>
    </xf>
    <xf numFmtId="9" fontId="5" fillId="7" borderId="14" xfId="0" applyNumberFormat="1" applyFont="1" applyFill="1" applyBorder="1" applyAlignment="1">
      <alignment horizontal="center" vertical="center" shrinkToFit="1"/>
    </xf>
    <xf numFmtId="41" fontId="4" fillId="7" borderId="14" xfId="1" applyNumberFormat="1" applyFont="1" applyFill="1" applyBorder="1" applyAlignment="1">
      <alignment vertical="center" shrinkToFit="1"/>
    </xf>
    <xf numFmtId="41" fontId="4" fillId="0" borderId="0" xfId="0" applyNumberFormat="1" applyFont="1" applyBorder="1" applyAlignment="1">
      <alignment vertical="center" shrinkToFit="1"/>
    </xf>
    <xf numFmtId="41" fontId="14" fillId="0" borderId="10" xfId="1" applyNumberFormat="1" applyFont="1" applyBorder="1" applyAlignment="1">
      <alignment horizontal="center" vertical="center" shrinkToFit="1"/>
    </xf>
    <xf numFmtId="41" fontId="5" fillId="0" borderId="1" xfId="0" applyNumberFormat="1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center" vertical="center" shrinkToFit="1"/>
    </xf>
    <xf numFmtId="0" fontId="5" fillId="0" borderId="19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 shrinkToFit="1"/>
    </xf>
    <xf numFmtId="0" fontId="5" fillId="7" borderId="14" xfId="0" applyNumberFormat="1" applyFont="1" applyFill="1" applyBorder="1" applyAlignment="1">
      <alignment horizontal="center" vertical="center"/>
    </xf>
    <xf numFmtId="0" fontId="5" fillId="7" borderId="14" xfId="0" applyNumberFormat="1" applyFont="1" applyFill="1" applyBorder="1" applyAlignment="1">
      <alignment horizontal="center" vertical="center" shrinkToFit="1"/>
    </xf>
    <xf numFmtId="41" fontId="4" fillId="7" borderId="14" xfId="0" applyNumberFormat="1" applyFont="1" applyFill="1" applyBorder="1" applyAlignment="1">
      <alignment vertical="center" shrinkToFit="1"/>
    </xf>
    <xf numFmtId="0" fontId="5" fillId="6" borderId="19" xfId="0" applyNumberFormat="1" applyFont="1" applyFill="1" applyBorder="1" applyAlignment="1">
      <alignment horizontal="center" vertical="center"/>
    </xf>
    <xf numFmtId="0" fontId="5" fillId="6" borderId="14" xfId="0" applyNumberFormat="1" applyFont="1" applyFill="1" applyBorder="1" applyAlignment="1">
      <alignment horizontal="center" vertical="center"/>
    </xf>
    <xf numFmtId="0" fontId="5" fillId="6" borderId="14" xfId="0" applyNumberFormat="1" applyFont="1" applyFill="1" applyBorder="1" applyAlignment="1">
      <alignment horizontal="center" vertical="center" shrinkToFit="1"/>
    </xf>
    <xf numFmtId="41" fontId="4" fillId="6" borderId="14" xfId="0" applyNumberFormat="1" applyFont="1" applyFill="1" applyBorder="1" applyAlignment="1">
      <alignment vertical="center" shrinkToFit="1"/>
    </xf>
    <xf numFmtId="176" fontId="4" fillId="0" borderId="0" xfId="1" applyNumberFormat="1" applyFont="1" applyFill="1" applyBorder="1" applyAlignment="1">
      <alignment horizontal="right" vertical="center" shrinkToFit="1"/>
    </xf>
    <xf numFmtId="176" fontId="4" fillId="0" borderId="0" xfId="1" applyNumberFormat="1" applyFont="1" applyBorder="1" applyAlignment="1">
      <alignment horizontal="right" vertical="center" shrinkToFit="1"/>
    </xf>
    <xf numFmtId="176" fontId="4" fillId="7" borderId="24" xfId="0" applyNumberFormat="1" applyFont="1" applyFill="1" applyBorder="1" applyAlignment="1">
      <alignment vertical="center" shrinkToFit="1"/>
    </xf>
    <xf numFmtId="176" fontId="4" fillId="6" borderId="24" xfId="0" applyNumberFormat="1" applyFont="1" applyFill="1" applyBorder="1" applyAlignment="1">
      <alignment vertical="center" shrinkToFit="1"/>
    </xf>
    <xf numFmtId="176" fontId="4" fillId="7" borderId="25" xfId="1" applyNumberFormat="1" applyFont="1" applyFill="1" applyBorder="1" applyAlignment="1">
      <alignment horizontal="right" vertical="center" shrinkToFit="1"/>
    </xf>
    <xf numFmtId="41" fontId="4" fillId="0" borderId="14" xfId="0" applyNumberFormat="1" applyFont="1" applyBorder="1" applyAlignment="1">
      <alignment horizontal="center" vertical="center"/>
    </xf>
    <xf numFmtId="41" fontId="4" fillId="7" borderId="14" xfId="0" applyNumberFormat="1" applyFont="1" applyFill="1" applyBorder="1" applyAlignment="1">
      <alignment horizontal="center" vertical="center"/>
    </xf>
    <xf numFmtId="41" fontId="4" fillId="6" borderId="14" xfId="0" applyNumberFormat="1" applyFont="1" applyFill="1" applyBorder="1" applyAlignment="1">
      <alignment horizontal="center" vertical="center"/>
    </xf>
    <xf numFmtId="41" fontId="4" fillId="0" borderId="0" xfId="0" applyNumberFormat="1" applyFont="1" applyBorder="1" applyAlignment="1">
      <alignment vertical="center"/>
    </xf>
    <xf numFmtId="41" fontId="4" fillId="0" borderId="0" xfId="0" applyNumberFormat="1" applyFont="1" applyBorder="1" applyAlignment="1">
      <alignment horizontal="right" vertical="center"/>
    </xf>
    <xf numFmtId="41" fontId="14" fillId="0" borderId="10" xfId="1" applyNumberFormat="1" applyFont="1" applyBorder="1" applyAlignment="1">
      <alignment horizontal="right" vertical="center"/>
    </xf>
    <xf numFmtId="41" fontId="3" fillId="0" borderId="0" xfId="0" applyNumberFormat="1" applyFont="1" applyBorder="1" applyAlignment="1">
      <alignment horizontal="center" vertical="center"/>
    </xf>
    <xf numFmtId="41" fontId="4" fillId="0" borderId="0" xfId="0" applyNumberFormat="1" applyFont="1" applyBorder="1" applyAlignment="1">
      <alignment vertical="center"/>
    </xf>
    <xf numFmtId="41" fontId="4" fillId="0" borderId="0" xfId="1" applyNumberFormat="1" applyFont="1" applyBorder="1" applyAlignment="1">
      <alignment vertical="center"/>
    </xf>
    <xf numFmtId="41" fontId="14" fillId="0" borderId="10" xfId="1" applyNumberFormat="1" applyFont="1" applyBorder="1" applyAlignment="1">
      <alignment vertical="center"/>
    </xf>
    <xf numFmtId="41" fontId="4" fillId="0" borderId="14" xfId="1" applyNumberFormat="1" applyFont="1" applyFill="1" applyBorder="1" applyAlignment="1">
      <alignment horizontal="right" vertical="center" shrinkToFit="1"/>
    </xf>
    <xf numFmtId="41" fontId="4" fillId="0" borderId="14" xfId="1" applyNumberFormat="1" applyFont="1" applyBorder="1" applyAlignment="1">
      <alignment vertical="center"/>
    </xf>
    <xf numFmtId="41" fontId="4" fillId="6" borderId="14" xfId="1" applyNumberFormat="1" applyFont="1" applyFill="1" applyBorder="1" applyAlignment="1">
      <alignment vertical="center"/>
    </xf>
    <xf numFmtId="41" fontId="4" fillId="7" borderId="14" xfId="1" applyNumberFormat="1" applyFont="1" applyFill="1" applyBorder="1" applyAlignment="1">
      <alignment vertical="center"/>
    </xf>
    <xf numFmtId="41" fontId="4" fillId="0" borderId="16" xfId="0" applyNumberFormat="1" applyFont="1" applyBorder="1" applyAlignment="1">
      <alignment vertical="center"/>
    </xf>
    <xf numFmtId="41" fontId="4" fillId="0" borderId="16" xfId="1" applyNumberFormat="1" applyFont="1" applyBorder="1" applyAlignment="1">
      <alignment vertical="center"/>
    </xf>
    <xf numFmtId="41" fontId="7" fillId="0" borderId="19" xfId="0" applyNumberFormat="1" applyFont="1" applyFill="1" applyBorder="1" applyAlignment="1">
      <alignment horizontal="center" vertical="center" shrinkToFit="1"/>
    </xf>
    <xf numFmtId="41" fontId="7" fillId="0" borderId="14" xfId="0" applyNumberFormat="1" applyFont="1" applyFill="1" applyBorder="1" applyAlignment="1">
      <alignment horizontal="center" vertical="center" shrinkToFit="1"/>
    </xf>
    <xf numFmtId="41" fontId="7" fillId="0" borderId="19" xfId="0" applyNumberFormat="1" applyFont="1" applyBorder="1" applyAlignment="1">
      <alignment horizontal="center" vertical="center" shrinkToFit="1"/>
    </xf>
    <xf numFmtId="41" fontId="7" fillId="0" borderId="14" xfId="0" applyNumberFormat="1" applyFont="1" applyBorder="1" applyAlignment="1">
      <alignment horizontal="center" vertical="center" shrinkToFit="1"/>
    </xf>
    <xf numFmtId="41" fontId="7" fillId="0" borderId="14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1" fontId="7" fillId="0" borderId="19" xfId="0" applyNumberFormat="1" applyFont="1" applyFill="1" applyBorder="1" applyAlignment="1">
      <alignment horizontal="center" vertical="center"/>
    </xf>
    <xf numFmtId="41" fontId="7" fillId="0" borderId="14" xfId="0" applyNumberFormat="1" applyFont="1" applyFill="1" applyBorder="1" applyAlignment="1">
      <alignment horizontal="center" vertical="center"/>
    </xf>
    <xf numFmtId="41" fontId="7" fillId="0" borderId="19" xfId="0" applyNumberFormat="1" applyFont="1" applyFill="1" applyBorder="1" applyAlignment="1">
      <alignment vertical="center"/>
    </xf>
    <xf numFmtId="0" fontId="4" fillId="0" borderId="26" xfId="0" applyNumberFormat="1" applyFont="1" applyBorder="1" applyAlignment="1">
      <alignment vertical="center"/>
    </xf>
    <xf numFmtId="0" fontId="7" fillId="0" borderId="27" xfId="0" applyNumberFormat="1" applyFont="1" applyFill="1" applyBorder="1" applyAlignment="1">
      <alignment horizontal="center" vertical="center" shrinkToFit="1"/>
    </xf>
    <xf numFmtId="0" fontId="7" fillId="0" borderId="27" xfId="0" applyNumberFormat="1" applyFont="1" applyBorder="1" applyAlignment="1">
      <alignment horizontal="center" vertical="center" shrinkToFit="1"/>
    </xf>
    <xf numFmtId="0" fontId="7" fillId="0" borderId="14" xfId="0" applyNumberFormat="1" applyFont="1" applyFill="1" applyBorder="1" applyAlignment="1">
      <alignment horizontal="center" vertical="center"/>
    </xf>
    <xf numFmtId="0" fontId="7" fillId="0" borderId="28" xfId="0" applyNumberFormat="1" applyFont="1" applyBorder="1" applyAlignment="1">
      <alignment horizontal="center" vertical="center"/>
    </xf>
    <xf numFmtId="41" fontId="8" fillId="0" borderId="10" xfId="1" applyNumberFormat="1" applyFont="1" applyBorder="1" applyAlignment="1">
      <alignment vertical="center"/>
    </xf>
    <xf numFmtId="41" fontId="10" fillId="0" borderId="21" xfId="1" applyNumberFormat="1" applyFont="1" applyBorder="1" applyAlignment="1">
      <alignment vertical="center" shrinkToFit="1"/>
    </xf>
    <xf numFmtId="41" fontId="7" fillId="0" borderId="14" xfId="1" applyNumberFormat="1" applyFont="1" applyFill="1" applyBorder="1" applyAlignment="1">
      <alignment vertical="center" shrinkToFit="1"/>
    </xf>
    <xf numFmtId="41" fontId="7" fillId="0" borderId="14" xfId="1" applyNumberFormat="1" applyFont="1" applyBorder="1" applyAlignment="1">
      <alignment vertical="center" shrinkToFit="1"/>
    </xf>
    <xf numFmtId="41" fontId="7" fillId="0" borderId="14" xfId="0" applyNumberFormat="1" applyFont="1" applyFill="1" applyBorder="1" applyAlignment="1">
      <alignment vertical="center"/>
    </xf>
    <xf numFmtId="41" fontId="7" fillId="6" borderId="22" xfId="0" applyNumberFormat="1" applyFont="1" applyFill="1" applyBorder="1" applyAlignment="1">
      <alignment horizontal="center" vertical="center" shrinkToFit="1"/>
    </xf>
    <xf numFmtId="41" fontId="7" fillId="6" borderId="23" xfId="0" applyNumberFormat="1" applyFont="1" applyFill="1" applyBorder="1" applyAlignment="1">
      <alignment horizontal="center" vertical="center" shrinkToFit="1"/>
    </xf>
    <xf numFmtId="0" fontId="7" fillId="6" borderId="29" xfId="0" applyNumberFormat="1" applyFont="1" applyFill="1" applyBorder="1" applyAlignment="1">
      <alignment horizontal="center" vertical="center" shrinkToFit="1"/>
    </xf>
    <xf numFmtId="0" fontId="7" fillId="6" borderId="23" xfId="0" applyNumberFormat="1" applyFont="1" applyFill="1" applyBorder="1" applyAlignment="1">
      <alignment horizontal="center" vertical="center" shrinkToFit="1"/>
    </xf>
    <xf numFmtId="41" fontId="7" fillId="6" borderId="23" xfId="1" applyNumberFormat="1" applyFont="1" applyFill="1" applyBorder="1" applyAlignment="1">
      <alignment vertical="center" shrinkToFit="1"/>
    </xf>
    <xf numFmtId="41" fontId="7" fillId="6" borderId="19" xfId="0" applyNumberFormat="1" applyFont="1" applyFill="1" applyBorder="1" applyAlignment="1">
      <alignment horizontal="center" vertical="center" shrinkToFit="1"/>
    </xf>
    <xf numFmtId="41" fontId="7" fillId="6" borderId="14" xfId="0" applyNumberFormat="1" applyFont="1" applyFill="1" applyBorder="1" applyAlignment="1">
      <alignment horizontal="center" vertical="center" shrinkToFit="1"/>
    </xf>
    <xf numFmtId="41" fontId="7" fillId="6" borderId="19" xfId="0" applyNumberFormat="1" applyFont="1" applyFill="1" applyBorder="1" applyAlignment="1">
      <alignment horizontal="center" vertical="center"/>
    </xf>
    <xf numFmtId="41" fontId="7" fillId="6" borderId="14" xfId="0" applyNumberFormat="1" applyFont="1" applyFill="1" applyBorder="1" applyAlignment="1">
      <alignment horizontal="center" vertical="center"/>
    </xf>
    <xf numFmtId="41" fontId="7" fillId="7" borderId="14" xfId="0" applyNumberFormat="1" applyFont="1" applyFill="1" applyBorder="1" applyAlignment="1">
      <alignment horizontal="center" vertical="center" shrinkToFit="1"/>
    </xf>
    <xf numFmtId="41" fontId="7" fillId="7" borderId="14" xfId="0" applyNumberFormat="1" applyFont="1" applyFill="1" applyBorder="1" applyAlignment="1">
      <alignment horizontal="center" vertical="center"/>
    </xf>
    <xf numFmtId="41" fontId="7" fillId="7" borderId="14" xfId="0" applyNumberFormat="1" applyFont="1" applyFill="1" applyBorder="1" applyAlignment="1">
      <alignment vertical="center"/>
    </xf>
    <xf numFmtId="41" fontId="7" fillId="7" borderId="14" xfId="1" applyNumberFormat="1" applyFont="1" applyFill="1" applyBorder="1" applyAlignment="1">
      <alignment vertical="center" shrinkToFit="1"/>
    </xf>
    <xf numFmtId="41" fontId="7" fillId="7" borderId="14" xfId="0" applyNumberFormat="1" applyFont="1" applyFill="1" applyBorder="1" applyAlignment="1">
      <alignment vertical="center"/>
    </xf>
    <xf numFmtId="0" fontId="7" fillId="6" borderId="27" xfId="0" applyNumberFormat="1" applyFont="1" applyFill="1" applyBorder="1" applyAlignment="1">
      <alignment horizontal="center" vertical="center" shrinkToFit="1"/>
    </xf>
    <xf numFmtId="41" fontId="4" fillId="0" borderId="0" xfId="1" applyNumberFormat="1" applyFont="1" applyBorder="1" applyAlignment="1">
      <alignment horizontal="left" vertical="center"/>
    </xf>
    <xf numFmtId="176" fontId="4" fillId="8" borderId="30" xfId="0" applyNumberFormat="1" applyFont="1" applyFill="1" applyBorder="1" applyAlignment="1">
      <alignment vertical="center" shrinkToFit="1"/>
    </xf>
    <xf numFmtId="41" fontId="4" fillId="8" borderId="16" xfId="0" applyNumberFormat="1" applyFont="1" applyFill="1" applyBorder="1" applyAlignment="1">
      <alignment horizontal="center" vertical="center"/>
    </xf>
    <xf numFmtId="41" fontId="4" fillId="8" borderId="16" xfId="0" applyNumberFormat="1" applyFont="1" applyFill="1" applyBorder="1" applyAlignment="1">
      <alignment vertical="center"/>
    </xf>
    <xf numFmtId="41" fontId="4" fillId="8" borderId="16" xfId="0" applyNumberFormat="1" applyFont="1" applyFill="1" applyBorder="1" applyAlignment="1">
      <alignment vertical="center" shrinkToFit="1"/>
    </xf>
    <xf numFmtId="41" fontId="7" fillId="6" borderId="14" xfId="0" applyNumberFormat="1" applyFont="1" applyFill="1" applyBorder="1" applyAlignment="1">
      <alignment vertical="center"/>
    </xf>
    <xf numFmtId="41" fontId="4" fillId="7" borderId="14" xfId="0" applyNumberFormat="1" applyFont="1" applyFill="1" applyBorder="1" applyAlignment="1">
      <alignment vertical="center"/>
    </xf>
    <xf numFmtId="49" fontId="11" fillId="0" borderId="8" xfId="0" applyNumberFormat="1" applyFont="1" applyFill="1" applyBorder="1" applyAlignment="1">
      <alignment horizontal="center" vertical="center"/>
    </xf>
    <xf numFmtId="41" fontId="11" fillId="0" borderId="9" xfId="0" applyNumberFormat="1" applyFont="1" applyBorder="1" applyAlignment="1">
      <alignment horizontal="right" vertical="center" shrinkToFit="1"/>
    </xf>
    <xf numFmtId="41" fontId="11" fillId="3" borderId="9" xfId="1" applyNumberFormat="1" applyFont="1" applyFill="1" applyBorder="1" applyAlignment="1">
      <alignment vertical="center"/>
    </xf>
    <xf numFmtId="41" fontId="4" fillId="0" borderId="14" xfId="0" applyNumberFormat="1" applyFont="1" applyBorder="1" applyAlignment="1">
      <alignment vertical="center"/>
    </xf>
    <xf numFmtId="41" fontId="4" fillId="0" borderId="14" xfId="1" applyNumberFormat="1" applyFont="1" applyBorder="1" applyAlignment="1">
      <alignment vertical="center" shrinkToFit="1"/>
    </xf>
    <xf numFmtId="41" fontId="4" fillId="6" borderId="14" xfId="0" applyNumberFormat="1" applyFont="1" applyFill="1" applyBorder="1" applyAlignment="1">
      <alignment vertical="center"/>
    </xf>
    <xf numFmtId="0" fontId="4" fillId="6" borderId="41" xfId="1" applyNumberFormat="1" applyFont="1" applyFill="1" applyBorder="1" applyAlignment="1">
      <alignment vertical="center"/>
    </xf>
    <xf numFmtId="0" fontId="4" fillId="7" borderId="25" xfId="1" applyNumberFormat="1" applyFont="1" applyFill="1" applyBorder="1" applyAlignment="1">
      <alignment vertical="center"/>
    </xf>
    <xf numFmtId="0" fontId="4" fillId="7" borderId="25" xfId="0" applyNumberFormat="1" applyFont="1" applyFill="1" applyBorder="1" applyAlignment="1">
      <alignment vertical="center"/>
    </xf>
    <xf numFmtId="0" fontId="5" fillId="7" borderId="0" xfId="0" applyNumberFormat="1" applyFont="1" applyFill="1" applyBorder="1" applyAlignment="1">
      <alignment vertical="center"/>
    </xf>
    <xf numFmtId="0" fontId="5" fillId="6" borderId="24" xfId="0" applyNumberFormat="1" applyFont="1" applyFill="1" applyBorder="1" applyAlignment="1">
      <alignment vertical="center"/>
    </xf>
    <xf numFmtId="0" fontId="5" fillId="6" borderId="0" xfId="0" applyNumberFormat="1" applyFont="1" applyFill="1" applyBorder="1" applyAlignment="1">
      <alignment vertical="center"/>
    </xf>
    <xf numFmtId="0" fontId="5" fillId="7" borderId="24" xfId="0" applyNumberFormat="1" applyFont="1" applyFill="1" applyBorder="1" applyAlignment="1">
      <alignment vertical="center"/>
    </xf>
    <xf numFmtId="0" fontId="4" fillId="6" borderId="42" xfId="0" applyNumberFormat="1" applyFont="1" applyFill="1" applyBorder="1" applyAlignment="1">
      <alignment vertical="center"/>
    </xf>
    <xf numFmtId="180" fontId="4" fillId="0" borderId="21" xfId="1" applyNumberFormat="1" applyFont="1" applyBorder="1" applyAlignment="1">
      <alignment horizontal="right" vertical="center" shrinkToFit="1"/>
    </xf>
    <xf numFmtId="180" fontId="4" fillId="6" borderId="15" xfId="1" applyNumberFormat="1" applyFont="1" applyFill="1" applyBorder="1" applyAlignment="1">
      <alignment horizontal="right" vertical="center" shrinkToFit="1"/>
    </xf>
    <xf numFmtId="180" fontId="4" fillId="7" borderId="14" xfId="1" applyNumberFormat="1" applyFont="1" applyFill="1" applyBorder="1" applyAlignment="1">
      <alignment horizontal="right" vertical="center" shrinkToFit="1"/>
    </xf>
    <xf numFmtId="180" fontId="4" fillId="0" borderId="14" xfId="1" applyNumberFormat="1" applyFont="1" applyFill="1" applyBorder="1" applyAlignment="1">
      <alignment horizontal="right" vertical="center" shrinkToFit="1"/>
    </xf>
    <xf numFmtId="180" fontId="4" fillId="6" borderId="14" xfId="1" applyNumberFormat="1" applyFont="1" applyFill="1" applyBorder="1" applyAlignment="1">
      <alignment horizontal="right" vertical="center" shrinkToFit="1"/>
    </xf>
    <xf numFmtId="180" fontId="4" fillId="0" borderId="14" xfId="1" applyNumberFormat="1" applyFont="1" applyBorder="1" applyAlignment="1">
      <alignment horizontal="right" vertical="center" shrinkToFit="1"/>
    </xf>
    <xf numFmtId="180" fontId="4" fillId="0" borderId="14" xfId="0" applyNumberFormat="1" applyFont="1" applyBorder="1" applyAlignment="1">
      <alignment vertical="center"/>
    </xf>
    <xf numFmtId="180" fontId="4" fillId="6" borderId="14" xfId="0" applyNumberFormat="1" applyFont="1" applyFill="1" applyBorder="1" applyAlignment="1">
      <alignment vertical="center"/>
    </xf>
    <xf numFmtId="180" fontId="4" fillId="7" borderId="14" xfId="0" applyNumberFormat="1" applyFont="1" applyFill="1" applyBorder="1" applyAlignment="1">
      <alignment vertical="center"/>
    </xf>
    <xf numFmtId="180" fontId="4" fillId="0" borderId="16" xfId="0" applyNumberFormat="1" applyFont="1" applyBorder="1" applyAlignment="1">
      <alignment vertical="center"/>
    </xf>
    <xf numFmtId="179" fontId="10" fillId="0" borderId="43" xfId="1" applyNumberFormat="1" applyFont="1" applyBorder="1" applyAlignment="1">
      <alignment horizontal="right" vertical="center" shrinkToFit="1"/>
    </xf>
    <xf numFmtId="179" fontId="7" fillId="6" borderId="44" xfId="1" applyNumberFormat="1" applyFont="1" applyFill="1" applyBorder="1" applyAlignment="1">
      <alignment horizontal="right" vertical="center" shrinkToFit="1"/>
    </xf>
    <xf numFmtId="179" fontId="7" fillId="7" borderId="45" xfId="1" applyNumberFormat="1" applyFont="1" applyFill="1" applyBorder="1" applyAlignment="1">
      <alignment horizontal="right" vertical="center" shrinkToFit="1"/>
    </xf>
    <xf numFmtId="179" fontId="7" fillId="0" borderId="45" xfId="1" applyNumberFormat="1" applyFont="1" applyFill="1" applyBorder="1" applyAlignment="1">
      <alignment horizontal="right" vertical="center" shrinkToFit="1"/>
    </xf>
    <xf numFmtId="179" fontId="7" fillId="6" borderId="45" xfId="1" applyNumberFormat="1" applyFont="1" applyFill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vertical="center" shrinkToFit="1"/>
    </xf>
    <xf numFmtId="41" fontId="7" fillId="6" borderId="23" xfId="1" applyNumberFormat="1" applyFont="1" applyFill="1" applyBorder="1" applyAlignment="1">
      <alignment vertical="center" shrinkToFit="1"/>
    </xf>
    <xf numFmtId="41" fontId="7" fillId="7" borderId="14" xfId="1" applyNumberFormat="1" applyFont="1" applyFill="1" applyBorder="1" applyAlignment="1">
      <alignment vertical="center" shrinkToFit="1"/>
    </xf>
    <xf numFmtId="41" fontId="7" fillId="0" borderId="14" xfId="1" applyNumberFormat="1" applyFont="1" applyBorder="1" applyAlignment="1">
      <alignment vertical="center" shrinkToFit="1"/>
    </xf>
    <xf numFmtId="41" fontId="7" fillId="0" borderId="14" xfId="1" applyNumberFormat="1" applyFont="1" applyFill="1" applyBorder="1" applyAlignment="1">
      <alignment vertical="center" shrinkToFit="1"/>
    </xf>
    <xf numFmtId="41" fontId="7" fillId="6" borderId="14" xfId="1" applyNumberFormat="1" applyFont="1" applyFill="1" applyBorder="1" applyAlignment="1">
      <alignment vertical="center" shrinkToFit="1"/>
    </xf>
    <xf numFmtId="41" fontId="7" fillId="0" borderId="14" xfId="0" applyNumberFormat="1" applyFont="1" applyFill="1" applyBorder="1" applyAlignment="1">
      <alignment vertical="center" shrinkToFit="1"/>
    </xf>
    <xf numFmtId="41" fontId="7" fillId="6" borderId="14" xfId="0" applyNumberFormat="1" applyFont="1" applyFill="1" applyBorder="1" applyAlignment="1">
      <alignment vertical="center" shrinkToFit="1"/>
    </xf>
    <xf numFmtId="41" fontId="7" fillId="7" borderId="14" xfId="0" applyNumberFormat="1" applyFont="1" applyFill="1" applyBorder="1" applyAlignment="1">
      <alignment vertical="center" shrinkToFit="1"/>
    </xf>
    <xf numFmtId="180" fontId="10" fillId="0" borderId="11" xfId="1" applyNumberFormat="1" applyFont="1" applyBorder="1" applyAlignment="1">
      <alignment horizontal="right" vertical="center" shrinkToFit="1"/>
    </xf>
    <xf numFmtId="180" fontId="7" fillId="6" borderId="46" xfId="1" applyNumberFormat="1" applyFont="1" applyFill="1" applyBorder="1" applyAlignment="1">
      <alignment horizontal="right" vertical="center" shrinkToFit="1"/>
    </xf>
    <xf numFmtId="180" fontId="7" fillId="7" borderId="32" xfId="1" applyNumberFormat="1" applyFont="1" applyFill="1" applyBorder="1" applyAlignment="1">
      <alignment horizontal="right" vertical="center" shrinkToFit="1"/>
    </xf>
    <xf numFmtId="180" fontId="7" fillId="0" borderId="32" xfId="1" applyNumberFormat="1" applyFont="1" applyFill="1" applyBorder="1" applyAlignment="1">
      <alignment horizontal="right" vertical="center" shrinkToFit="1"/>
    </xf>
    <xf numFmtId="180" fontId="7" fillId="6" borderId="32" xfId="1" applyNumberFormat="1" applyFont="1" applyFill="1" applyBorder="1" applyAlignment="1">
      <alignment horizontal="right" vertical="center" shrinkToFit="1"/>
    </xf>
    <xf numFmtId="9" fontId="5" fillId="5" borderId="14" xfId="0" applyNumberFormat="1" applyFont="1" applyFill="1" applyBorder="1" applyAlignment="1">
      <alignment horizontal="center" vertical="center" shrinkToFit="1"/>
    </xf>
    <xf numFmtId="41" fontId="4" fillId="5" borderId="14" xfId="0" applyNumberFormat="1" applyFont="1" applyFill="1" applyBorder="1" applyAlignment="1">
      <alignment vertical="center" shrinkToFit="1"/>
    </xf>
    <xf numFmtId="41" fontId="4" fillId="5" borderId="14" xfId="1" applyNumberFormat="1" applyFont="1" applyFill="1" applyBorder="1" applyAlignment="1">
      <alignment horizontal="right" vertical="center" shrinkToFit="1"/>
    </xf>
    <xf numFmtId="176" fontId="4" fillId="5" borderId="0" xfId="1" applyNumberFormat="1" applyFont="1" applyFill="1" applyBorder="1" applyAlignment="1">
      <alignment horizontal="right" vertical="center" shrinkToFit="1"/>
    </xf>
    <xf numFmtId="0" fontId="4" fillId="5" borderId="0" xfId="0" applyNumberFormat="1" applyFont="1" applyFill="1" applyBorder="1" applyAlignment="1">
      <alignment vertical="center" shrinkToFit="1"/>
    </xf>
    <xf numFmtId="178" fontId="18" fillId="6" borderId="47" xfId="0" applyNumberFormat="1" applyFont="1" applyFill="1" applyBorder="1" applyAlignment="1">
      <alignment vertical="center"/>
    </xf>
    <xf numFmtId="178" fontId="18" fillId="7" borderId="48" xfId="0" applyNumberFormat="1" applyFont="1" applyFill="1" applyBorder="1" applyAlignment="1">
      <alignment vertical="center"/>
    </xf>
    <xf numFmtId="176" fontId="4" fillId="5" borderId="24" xfId="1" applyNumberFormat="1" applyFont="1" applyFill="1" applyBorder="1" applyAlignment="1">
      <alignment horizontal="right" vertical="center" shrinkToFit="1"/>
    </xf>
    <xf numFmtId="0" fontId="5" fillId="5" borderId="14" xfId="0" applyNumberFormat="1" applyFont="1" applyFill="1" applyBorder="1" applyAlignment="1">
      <alignment horizontal="center" vertical="center" shrinkToFit="1"/>
    </xf>
    <xf numFmtId="41" fontId="4" fillId="5" borderId="14" xfId="0" applyNumberFormat="1" applyFont="1" applyFill="1" applyBorder="1" applyAlignment="1">
      <alignment horizontal="center" vertical="center"/>
    </xf>
    <xf numFmtId="176" fontId="4" fillId="5" borderId="24" xfId="0" applyNumberFormat="1" applyFont="1" applyFill="1" applyBorder="1" applyAlignment="1">
      <alignment vertical="center" shrinkToFit="1"/>
    </xf>
    <xf numFmtId="176" fontId="4" fillId="5" borderId="0" xfId="0" applyNumberFormat="1" applyFont="1" applyFill="1" applyBorder="1" applyAlignment="1">
      <alignment vertical="center" shrinkToFit="1"/>
    </xf>
    <xf numFmtId="41" fontId="4" fillId="5" borderId="24" xfId="1" applyNumberFormat="1" applyFont="1" applyFill="1" applyBorder="1" applyAlignment="1">
      <alignment horizontal="left" vertical="center"/>
    </xf>
    <xf numFmtId="41" fontId="4" fillId="5" borderId="0" xfId="1" applyNumberFormat="1" applyFont="1" applyFill="1" applyBorder="1" applyAlignment="1">
      <alignment horizontal="left" vertical="center"/>
    </xf>
    <xf numFmtId="0" fontId="5" fillId="0" borderId="14" xfId="0" applyNumberFormat="1" applyFont="1" applyBorder="1" applyAlignment="1">
      <alignment horizontal="left" vertical="center"/>
    </xf>
    <xf numFmtId="41" fontId="4" fillId="0" borderId="14" xfId="1" applyNumberFormat="1" applyFont="1" applyBorder="1" applyAlignment="1">
      <alignment horizontal="left" vertical="center"/>
    </xf>
    <xf numFmtId="0" fontId="4" fillId="5" borderId="25" xfId="0" applyNumberFormat="1" applyFont="1" applyFill="1" applyBorder="1" applyAlignment="1">
      <alignment vertical="center" shrinkToFit="1"/>
    </xf>
    <xf numFmtId="178" fontId="15" fillId="7" borderId="49" xfId="0" applyNumberFormat="1" applyFont="1" applyFill="1" applyBorder="1" applyAlignment="1">
      <alignment vertical="center"/>
    </xf>
    <xf numFmtId="0" fontId="4" fillId="0" borderId="14" xfId="0" applyNumberFormat="1" applyFont="1" applyBorder="1" applyAlignment="1">
      <alignment horizontal="center" vertical="center" shrinkToFit="1"/>
    </xf>
    <xf numFmtId="0" fontId="4" fillId="0" borderId="14" xfId="0" applyNumberFormat="1" applyFont="1" applyFill="1" applyBorder="1" applyAlignment="1">
      <alignment vertical="center" shrinkToFit="1"/>
    </xf>
    <xf numFmtId="181" fontId="4" fillId="0" borderId="14" xfId="0" applyNumberFormat="1" applyFont="1" applyBorder="1" applyAlignment="1">
      <alignment vertical="center" shrinkToFit="1"/>
    </xf>
    <xf numFmtId="9" fontId="4" fillId="0" borderId="14" xfId="0" applyNumberFormat="1" applyFont="1" applyFill="1" applyBorder="1" applyAlignment="1">
      <alignment vertical="center" shrinkToFit="1"/>
    </xf>
    <xf numFmtId="41" fontId="4" fillId="0" borderId="14" xfId="1" applyNumberFormat="1" applyFont="1" applyFill="1" applyBorder="1" applyAlignment="1">
      <alignment vertical="center" shrinkToFit="1"/>
    </xf>
    <xf numFmtId="185" fontId="4" fillId="0" borderId="14" xfId="0" applyNumberFormat="1" applyFont="1" applyFill="1" applyBorder="1" applyAlignment="1">
      <alignment vertical="center" shrinkToFit="1"/>
    </xf>
    <xf numFmtId="41" fontId="4" fillId="0" borderId="14" xfId="1" applyNumberFormat="1" applyFont="1" applyBorder="1" applyAlignment="1">
      <alignment horizontal="center" vertical="center" shrinkToFit="1"/>
    </xf>
    <xf numFmtId="0" fontId="5" fillId="0" borderId="14" xfId="0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vertical="center"/>
    </xf>
    <xf numFmtId="183" fontId="4" fillId="0" borderId="14" xfId="1" applyNumberFormat="1" applyFont="1" applyBorder="1" applyAlignment="1">
      <alignment vertical="center"/>
    </xf>
    <xf numFmtId="41" fontId="4" fillId="0" borderId="14" xfId="1" applyNumberFormat="1" applyFont="1" applyBorder="1" applyAlignment="1">
      <alignment horizontal="center" vertical="center"/>
    </xf>
    <xf numFmtId="184" fontId="4" fillId="0" borderId="14" xfId="1" applyNumberFormat="1" applyFont="1" applyBorder="1" applyAlignment="1">
      <alignment vertical="center"/>
    </xf>
    <xf numFmtId="0" fontId="5" fillId="0" borderId="14" xfId="0" applyNumberFormat="1" applyFont="1" applyBorder="1" applyAlignment="1">
      <alignment horizontal="center" vertical="center" shrinkToFit="1"/>
    </xf>
    <xf numFmtId="10" fontId="4" fillId="0" borderId="14" xfId="1" applyNumberFormat="1" applyFont="1" applyBorder="1" applyAlignment="1">
      <alignment vertical="center"/>
    </xf>
    <xf numFmtId="0" fontId="4" fillId="0" borderId="14" xfId="0" applyNumberFormat="1" applyFont="1" applyFill="1" applyBorder="1" applyAlignment="1">
      <alignment horizontal="center" vertical="center" shrinkToFit="1"/>
    </xf>
    <xf numFmtId="178" fontId="15" fillId="6" borderId="35" xfId="0" applyNumberFormat="1" applyFont="1" applyFill="1" applyBorder="1" applyAlignment="1">
      <alignment vertical="center"/>
    </xf>
    <xf numFmtId="178" fontId="4" fillId="0" borderId="32" xfId="1" applyNumberFormat="1" applyFont="1" applyBorder="1" applyAlignment="1">
      <alignment horizontal="right" vertical="center"/>
    </xf>
    <xf numFmtId="178" fontId="15" fillId="6" borderId="49" xfId="0" applyNumberFormat="1" applyFont="1" applyFill="1" applyBorder="1" applyAlignment="1">
      <alignment vertical="center"/>
    </xf>
    <xf numFmtId="178" fontId="15" fillId="7" borderId="35" xfId="0" applyNumberFormat="1" applyFont="1" applyFill="1" applyBorder="1" applyAlignment="1">
      <alignment vertical="center"/>
    </xf>
    <xf numFmtId="0" fontId="5" fillId="6" borderId="50" xfId="0" applyNumberFormat="1" applyFont="1" applyFill="1" applyBorder="1" applyAlignment="1">
      <alignment vertical="center"/>
    </xf>
    <xf numFmtId="182" fontId="4" fillId="0" borderId="14" xfId="0" applyNumberFormat="1" applyFont="1" applyBorder="1" applyAlignment="1">
      <alignment vertical="center" shrinkToFit="1"/>
    </xf>
    <xf numFmtId="0" fontId="4" fillId="0" borderId="14" xfId="0" applyNumberFormat="1" applyFont="1" applyBorder="1" applyAlignment="1">
      <alignment vertical="center" shrinkToFit="1"/>
    </xf>
    <xf numFmtId="0" fontId="5" fillId="5" borderId="50" xfId="0" applyNumberFormat="1" applyFont="1" applyFill="1" applyBorder="1" applyAlignment="1">
      <alignment horizontal="left" vertical="center"/>
    </xf>
    <xf numFmtId="41" fontId="3" fillId="0" borderId="10" xfId="1" applyNumberFormat="1" applyFont="1" applyBorder="1" applyAlignment="1">
      <alignment vertical="center"/>
    </xf>
    <xf numFmtId="41" fontId="4" fillId="6" borderId="42" xfId="1" applyNumberFormat="1" applyFont="1" applyFill="1" applyBorder="1" applyAlignment="1">
      <alignment vertical="center"/>
    </xf>
    <xf numFmtId="41" fontId="4" fillId="7" borderId="25" xfId="1" applyNumberFormat="1" applyFont="1" applyFill="1" applyBorder="1" applyAlignment="1">
      <alignment vertical="center"/>
    </xf>
    <xf numFmtId="41" fontId="5" fillId="7" borderId="0" xfId="1" applyNumberFormat="1" applyFont="1" applyFill="1" applyBorder="1" applyAlignment="1">
      <alignment vertical="center"/>
    </xf>
    <xf numFmtId="41" fontId="5" fillId="6" borderId="24" xfId="1" applyNumberFormat="1" applyFont="1" applyFill="1" applyBorder="1" applyAlignment="1">
      <alignment vertical="center"/>
    </xf>
    <xf numFmtId="41" fontId="5" fillId="6" borderId="0" xfId="1" applyNumberFormat="1" applyFont="1" applyFill="1" applyBorder="1" applyAlignment="1">
      <alignment vertical="center"/>
    </xf>
    <xf numFmtId="41" fontId="5" fillId="7" borderId="24" xfId="1" applyNumberFormat="1" applyFont="1" applyFill="1" applyBorder="1" applyAlignment="1">
      <alignment vertical="center"/>
    </xf>
    <xf numFmtId="41" fontId="4" fillId="5" borderId="14" xfId="1" applyNumberFormat="1" applyFont="1" applyFill="1" applyBorder="1" applyAlignment="1">
      <alignment vertical="center" shrinkToFit="1"/>
    </xf>
    <xf numFmtId="41" fontId="4" fillId="5" borderId="0" xfId="1" applyNumberFormat="1" applyFont="1" applyFill="1" applyBorder="1" applyAlignment="1">
      <alignment vertical="center" shrinkToFit="1"/>
    </xf>
    <xf numFmtId="178" fontId="18" fillId="5" borderId="49" xfId="0" applyNumberFormat="1" applyFont="1" applyFill="1" applyBorder="1" applyAlignment="1">
      <alignment vertical="center" shrinkToFit="1"/>
    </xf>
    <xf numFmtId="41" fontId="4" fillId="5" borderId="0" xfId="1" applyNumberFormat="1" applyFont="1" applyFill="1" applyBorder="1" applyAlignment="1">
      <alignment vertical="center"/>
    </xf>
    <xf numFmtId="178" fontId="18" fillId="5" borderId="49" xfId="1" applyNumberFormat="1" applyFont="1" applyFill="1" applyBorder="1" applyAlignment="1">
      <alignment vertical="center"/>
    </xf>
    <xf numFmtId="0" fontId="5" fillId="5" borderId="24" xfId="0" applyNumberFormat="1" applyFont="1" applyFill="1" applyBorder="1" applyAlignment="1">
      <alignment horizontal="left" vertical="center"/>
    </xf>
    <xf numFmtId="0" fontId="5" fillId="5" borderId="0" xfId="0" applyNumberFormat="1" applyFont="1" applyFill="1" applyBorder="1" applyAlignment="1">
      <alignment horizontal="left" vertical="center"/>
    </xf>
    <xf numFmtId="0" fontId="5" fillId="5" borderId="0" xfId="0" applyNumberFormat="1" applyFont="1" applyFill="1" applyBorder="1" applyAlignment="1">
      <alignment horizontal="left" vertical="center"/>
    </xf>
    <xf numFmtId="0" fontId="4" fillId="0" borderId="14" xfId="0" applyNumberFormat="1" applyFont="1" applyFill="1" applyBorder="1" applyAlignment="1">
      <alignment horizontal="center" vertical="center" shrinkToFit="1"/>
    </xf>
    <xf numFmtId="181" fontId="19" fillId="0" borderId="14" xfId="0" applyNumberFormat="1" applyFont="1" applyBorder="1" applyAlignment="1">
      <alignment vertical="center" shrinkToFit="1"/>
    </xf>
    <xf numFmtId="0" fontId="19" fillId="0" borderId="14" xfId="0" applyNumberFormat="1" applyFont="1" applyBorder="1" applyAlignment="1">
      <alignment horizontal="center" vertical="center" shrinkToFit="1"/>
    </xf>
    <xf numFmtId="186" fontId="19" fillId="0" borderId="14" xfId="0" applyNumberFormat="1" applyFont="1" applyBorder="1" applyAlignment="1">
      <alignment vertical="center" shrinkToFit="1"/>
    </xf>
    <xf numFmtId="178" fontId="4" fillId="0" borderId="49" xfId="1" applyNumberFormat="1" applyFont="1" applyBorder="1" applyAlignment="1">
      <alignment horizontal="right" vertical="center"/>
    </xf>
    <xf numFmtId="41" fontId="4" fillId="5" borderId="14" xfId="0" applyNumberFormat="1" applyFont="1" applyFill="1" applyBorder="1" applyAlignment="1">
      <alignment vertical="center"/>
    </xf>
    <xf numFmtId="186" fontId="4" fillId="0" borderId="14" xfId="0" applyNumberFormat="1" applyFont="1" applyBorder="1" applyAlignment="1">
      <alignment vertical="center" shrinkToFit="1"/>
    </xf>
    <xf numFmtId="178" fontId="18" fillId="5" borderId="35" xfId="1" applyNumberFormat="1" applyFont="1" applyFill="1" applyBorder="1" applyAlignment="1">
      <alignment horizontal="right" vertical="center"/>
    </xf>
    <xf numFmtId="178" fontId="18" fillId="5" borderId="49" xfId="1" applyNumberFormat="1" applyFont="1" applyFill="1" applyBorder="1" applyAlignment="1">
      <alignment horizontal="right" vertical="center"/>
    </xf>
    <xf numFmtId="178" fontId="4" fillId="5" borderId="49" xfId="1" applyNumberFormat="1" applyFont="1" applyFill="1" applyBorder="1" applyAlignment="1">
      <alignment horizontal="right" vertical="center"/>
    </xf>
    <xf numFmtId="178" fontId="4" fillId="5" borderId="35" xfId="1" applyNumberFormat="1" applyFont="1" applyFill="1" applyBorder="1" applyAlignment="1">
      <alignment horizontal="right" vertical="center"/>
    </xf>
    <xf numFmtId="178" fontId="5" fillId="7" borderId="0" xfId="0" applyNumberFormat="1" applyFont="1" applyFill="1" applyBorder="1" applyAlignment="1">
      <alignment vertical="center"/>
    </xf>
    <xf numFmtId="41" fontId="16" fillId="0" borderId="0" xfId="1" applyNumberFormat="1" applyFont="1" applyBorder="1" applyAlignment="1">
      <alignment vertical="center"/>
    </xf>
    <xf numFmtId="178" fontId="18" fillId="9" borderId="31" xfId="0" applyNumberFormat="1" applyFont="1" applyFill="1" applyBorder="1" applyAlignment="1">
      <alignment vertical="center" shrinkToFit="1"/>
    </xf>
    <xf numFmtId="3" fontId="5" fillId="6" borderId="50" xfId="1" applyNumberFormat="1" applyFont="1" applyFill="1" applyBorder="1" applyAlignment="1">
      <alignment vertical="center" shrinkToFit="1"/>
    </xf>
    <xf numFmtId="3" fontId="5" fillId="7" borderId="50" xfId="1" applyNumberFormat="1" applyFont="1" applyFill="1" applyBorder="1" applyAlignment="1">
      <alignment vertical="center" shrinkToFit="1"/>
    </xf>
    <xf numFmtId="0" fontId="5" fillId="6" borderId="24" xfId="0" applyNumberFormat="1" applyFont="1" applyFill="1" applyBorder="1" applyAlignment="1">
      <alignment vertical="center" shrinkToFit="1"/>
    </xf>
    <xf numFmtId="0" fontId="5" fillId="6" borderId="35" xfId="0" applyNumberFormat="1" applyFont="1" applyFill="1" applyBorder="1" applyAlignment="1">
      <alignment vertical="center" shrinkToFit="1"/>
    </xf>
    <xf numFmtId="0" fontId="5" fillId="7" borderId="24" xfId="0" applyNumberFormat="1" applyFont="1" applyFill="1" applyBorder="1" applyAlignment="1">
      <alignment vertical="center" shrinkToFit="1"/>
    </xf>
    <xf numFmtId="0" fontId="5" fillId="7" borderId="35" xfId="0" applyNumberFormat="1" applyFont="1" applyFill="1" applyBorder="1" applyAlignment="1">
      <alignment vertical="center" shrinkToFit="1"/>
    </xf>
    <xf numFmtId="3" fontId="5" fillId="0" borderId="35" xfId="1" applyNumberFormat="1" applyFont="1" applyBorder="1" applyAlignment="1">
      <alignment horizontal="left" vertical="center" shrinkToFit="1"/>
    </xf>
    <xf numFmtId="41" fontId="4" fillId="5" borderId="51" xfId="1" applyNumberFormat="1" applyFont="1" applyFill="1" applyBorder="1" applyAlignment="1">
      <alignment horizontal="left" vertical="center"/>
    </xf>
    <xf numFmtId="178" fontId="18" fillId="5" borderId="31" xfId="1" applyNumberFormat="1" applyFont="1" applyFill="1" applyBorder="1" applyAlignment="1">
      <alignment horizontal="right" vertical="center"/>
    </xf>
    <xf numFmtId="0" fontId="5" fillId="5" borderId="51" xfId="0" applyNumberFormat="1" applyFont="1" applyFill="1" applyBorder="1" applyAlignment="1">
      <alignment horizontal="left" vertical="center"/>
    </xf>
    <xf numFmtId="0" fontId="5" fillId="5" borderId="52" xfId="0" applyNumberFormat="1" applyFont="1" applyFill="1" applyBorder="1" applyAlignment="1">
      <alignment horizontal="left" vertical="center"/>
    </xf>
    <xf numFmtId="0" fontId="5" fillId="6" borderId="25" xfId="0" applyNumberFormat="1" applyFont="1" applyFill="1" applyBorder="1" applyAlignment="1">
      <alignment vertical="center"/>
    </xf>
    <xf numFmtId="41" fontId="5" fillId="6" borderId="25" xfId="1" applyNumberFormat="1" applyFont="1" applyFill="1" applyBorder="1" applyAlignment="1">
      <alignment vertical="center"/>
    </xf>
    <xf numFmtId="178" fontId="15" fillId="6" borderId="48" xfId="0" applyNumberFormat="1" applyFont="1" applyFill="1" applyBorder="1" applyAlignment="1">
      <alignment vertical="center"/>
    </xf>
    <xf numFmtId="0" fontId="5" fillId="7" borderId="25" xfId="0" applyNumberFormat="1" applyFont="1" applyFill="1" applyBorder="1" applyAlignment="1">
      <alignment vertical="center"/>
    </xf>
    <xf numFmtId="41" fontId="5" fillId="7" borderId="25" xfId="1" applyNumberFormat="1" applyFont="1" applyFill="1" applyBorder="1" applyAlignment="1">
      <alignment vertical="center"/>
    </xf>
    <xf numFmtId="178" fontId="15" fillId="7" borderId="48" xfId="0" applyNumberFormat="1" applyFont="1" applyFill="1" applyBorder="1" applyAlignment="1">
      <alignment vertical="center"/>
    </xf>
    <xf numFmtId="41" fontId="4" fillId="8" borderId="10" xfId="1" applyNumberFormat="1" applyFont="1" applyFill="1" applyBorder="1" applyAlignment="1">
      <alignment vertical="center"/>
    </xf>
    <xf numFmtId="178" fontId="4" fillId="8" borderId="10" xfId="1" applyNumberFormat="1" applyFont="1" applyFill="1" applyBorder="1" applyAlignment="1">
      <alignment vertical="center"/>
    </xf>
    <xf numFmtId="0" fontId="4" fillId="5" borderId="53" xfId="0" applyNumberFormat="1" applyFont="1" applyFill="1" applyBorder="1" applyAlignment="1">
      <alignment vertical="center" shrinkToFit="1"/>
    </xf>
    <xf numFmtId="41" fontId="4" fillId="9" borderId="51" xfId="1" applyNumberFormat="1" applyFont="1" applyFill="1" applyBorder="1" applyAlignment="1">
      <alignment vertical="center" shrinkToFit="1"/>
    </xf>
    <xf numFmtId="0" fontId="4" fillId="9" borderId="51" xfId="0" applyNumberFormat="1" applyFont="1" applyFill="1" applyBorder="1" applyAlignment="1">
      <alignment vertical="center" shrinkToFit="1"/>
    </xf>
    <xf numFmtId="178" fontId="18" fillId="9" borderId="49" xfId="0" applyNumberFormat="1" applyFont="1" applyFill="1" applyBorder="1" applyAlignment="1">
      <alignment vertical="center" shrinkToFit="1"/>
    </xf>
    <xf numFmtId="178" fontId="20" fillId="5" borderId="31" xfId="0" applyNumberFormat="1" applyFont="1" applyFill="1" applyBorder="1" applyAlignment="1">
      <alignment vertical="center" shrinkToFit="1"/>
    </xf>
    <xf numFmtId="0" fontId="4" fillId="5" borderId="54" xfId="0" applyNumberFormat="1" applyFont="1" applyFill="1" applyBorder="1" applyAlignment="1">
      <alignment vertical="center" shrinkToFit="1"/>
    </xf>
    <xf numFmtId="0" fontId="4" fillId="5" borderId="0" xfId="0" applyNumberFormat="1" applyFont="1" applyFill="1" applyBorder="1" applyAlignment="1">
      <alignment horizontal="center" vertical="center" shrinkToFit="1"/>
    </xf>
    <xf numFmtId="0" fontId="4" fillId="5" borderId="55" xfId="0" applyNumberFormat="1" applyFont="1" applyFill="1" applyBorder="1" applyAlignment="1">
      <alignment vertical="center" shrinkToFit="1"/>
    </xf>
    <xf numFmtId="41" fontId="4" fillId="5" borderId="25" xfId="1" applyNumberFormat="1" applyFont="1" applyFill="1" applyBorder="1" applyAlignment="1">
      <alignment vertical="center" shrinkToFit="1"/>
    </xf>
    <xf numFmtId="178" fontId="18" fillId="5" borderId="48" xfId="0" applyNumberFormat="1" applyFont="1" applyFill="1" applyBorder="1" applyAlignment="1">
      <alignment vertical="center" shrinkToFit="1"/>
    </xf>
    <xf numFmtId="41" fontId="4" fillId="9" borderId="0" xfId="1" applyNumberFormat="1" applyFont="1" applyFill="1" applyBorder="1" applyAlignment="1">
      <alignment vertical="center" shrinkToFit="1"/>
    </xf>
    <xf numFmtId="0" fontId="4" fillId="9" borderId="0" xfId="0" applyNumberFormat="1" applyFont="1" applyFill="1" applyBorder="1" applyAlignment="1">
      <alignment vertical="center" shrinkToFit="1"/>
    </xf>
    <xf numFmtId="178" fontId="20" fillId="5" borderId="49" xfId="0" applyNumberFormat="1" applyFont="1" applyFill="1" applyBorder="1" applyAlignment="1">
      <alignment vertical="center" shrinkToFit="1"/>
    </xf>
    <xf numFmtId="0" fontId="4" fillId="0" borderId="14" xfId="0" applyNumberFormat="1" applyFont="1" applyFill="1" applyBorder="1" applyAlignment="1">
      <alignment vertical="center" shrinkToFit="1"/>
    </xf>
    <xf numFmtId="41" fontId="4" fillId="0" borderId="14" xfId="1" applyNumberFormat="1" applyFont="1" applyBorder="1" applyAlignment="1">
      <alignment vertical="center" shrinkToFit="1"/>
    </xf>
    <xf numFmtId="178" fontId="4" fillId="0" borderId="32" xfId="0" applyNumberFormat="1" applyFont="1" applyBorder="1" applyAlignment="1">
      <alignment vertical="center" shrinkToFit="1"/>
    </xf>
    <xf numFmtId="0" fontId="4" fillId="0" borderId="14" xfId="0" applyNumberFormat="1" applyFont="1" applyFill="1" applyBorder="1" applyAlignment="1">
      <alignment horizontal="right" vertical="center" shrinkToFit="1"/>
    </xf>
    <xf numFmtId="178" fontId="4" fillId="0" borderId="32" xfId="0" applyNumberFormat="1" applyFont="1" applyFill="1" applyBorder="1" applyAlignment="1">
      <alignment vertical="center" shrinkToFit="1"/>
    </xf>
    <xf numFmtId="178" fontId="4" fillId="0" borderId="32" xfId="1" applyNumberFormat="1" applyFont="1" applyBorder="1" applyAlignment="1">
      <alignment vertical="center"/>
    </xf>
    <xf numFmtId="41" fontId="4" fillId="0" borderId="14" xfId="1" applyNumberFormat="1" applyFont="1" applyBorder="1" applyAlignment="1">
      <alignment vertical="center" shrinkToFit="1"/>
    </xf>
    <xf numFmtId="181" fontId="4" fillId="0" borderId="14" xfId="1" quotePrefix="1" applyNumberFormat="1" applyFont="1" applyBorder="1" applyAlignment="1">
      <alignment vertical="center"/>
    </xf>
    <xf numFmtId="178" fontId="19" fillId="0" borderId="32" xfId="0" applyNumberFormat="1" applyFont="1" applyBorder="1" applyAlignment="1">
      <alignment vertical="center" shrinkToFit="1"/>
    </xf>
    <xf numFmtId="178" fontId="4" fillId="0" borderId="32" xfId="1" applyNumberFormat="1" applyFont="1" applyBorder="1" applyAlignment="1">
      <alignment horizontal="left" vertical="center"/>
    </xf>
    <xf numFmtId="41" fontId="4" fillId="5" borderId="54" xfId="1" applyNumberFormat="1" applyFont="1" applyFill="1" applyBorder="1" applyAlignment="1">
      <alignment horizontal="left" vertical="center"/>
    </xf>
    <xf numFmtId="176" fontId="4" fillId="0" borderId="21" xfId="1" applyNumberFormat="1" applyFont="1" applyBorder="1" applyAlignment="1">
      <alignment vertical="center" shrinkToFit="1"/>
    </xf>
    <xf numFmtId="176" fontId="4" fillId="6" borderId="23" xfId="1" applyNumberFormat="1" applyFont="1" applyFill="1" applyBorder="1" applyAlignment="1">
      <alignment vertical="center" shrinkToFit="1"/>
    </xf>
    <xf numFmtId="176" fontId="4" fillId="7" borderId="14" xfId="1" applyNumberFormat="1" applyFont="1" applyFill="1" applyBorder="1" applyAlignment="1">
      <alignment vertical="center" shrinkToFit="1"/>
    </xf>
    <xf numFmtId="176" fontId="4" fillId="5" borderId="14" xfId="1" applyNumberFormat="1" applyFont="1" applyFill="1" applyBorder="1" applyAlignment="1">
      <alignment vertical="center" shrinkToFit="1"/>
    </xf>
    <xf numFmtId="176" fontId="4" fillId="0" borderId="14" xfId="1" applyNumberFormat="1" applyFont="1" applyFill="1" applyBorder="1" applyAlignment="1">
      <alignment vertical="center" shrinkToFit="1"/>
    </xf>
    <xf numFmtId="176" fontId="4" fillId="6" borderId="14" xfId="1" applyNumberFormat="1" applyFont="1" applyFill="1" applyBorder="1" applyAlignment="1">
      <alignment vertical="center" shrinkToFit="1"/>
    </xf>
    <xf numFmtId="176" fontId="4" fillId="8" borderId="16" xfId="0" applyNumberFormat="1" applyFont="1" applyFill="1" applyBorder="1" applyAlignment="1">
      <alignment horizontal="right" vertical="center"/>
    </xf>
    <xf numFmtId="41" fontId="5" fillId="0" borderId="7" xfId="0" applyNumberFormat="1" applyFont="1" applyBorder="1" applyAlignment="1">
      <alignment horizontal="center" vertical="center" wrapText="1"/>
    </xf>
    <xf numFmtId="41" fontId="4" fillId="0" borderId="56" xfId="1" applyNumberFormat="1" applyFont="1" applyBorder="1" applyAlignment="1">
      <alignment horizontal="right" vertical="center" shrinkToFit="1"/>
    </xf>
    <xf numFmtId="41" fontId="4" fillId="6" borderId="57" xfId="1" applyNumberFormat="1" applyFont="1" applyFill="1" applyBorder="1" applyAlignment="1">
      <alignment horizontal="right" vertical="center" shrinkToFit="1"/>
    </xf>
    <xf numFmtId="41" fontId="4" fillId="7" borderId="19" xfId="1" applyNumberFormat="1" applyFont="1" applyFill="1" applyBorder="1" applyAlignment="1">
      <alignment horizontal="right" vertical="center" shrinkToFit="1"/>
    </xf>
    <xf numFmtId="41" fontId="4" fillId="0" borderId="19" xfId="1" applyNumberFormat="1" applyFont="1" applyBorder="1" applyAlignment="1">
      <alignment horizontal="right" vertical="center" shrinkToFit="1"/>
    </xf>
    <xf numFmtId="41" fontId="4" fillId="5" borderId="19" xfId="1" applyNumberFormat="1" applyFont="1" applyFill="1" applyBorder="1" applyAlignment="1">
      <alignment horizontal="right" vertical="center" shrinkToFit="1"/>
    </xf>
    <xf numFmtId="41" fontId="4" fillId="0" borderId="19" xfId="0" applyNumberFormat="1" applyFont="1" applyBorder="1" applyAlignment="1">
      <alignment vertical="center" shrinkToFit="1"/>
    </xf>
    <xf numFmtId="41" fontId="4" fillId="7" borderId="19" xfId="0" applyNumberFormat="1" applyFont="1" applyFill="1" applyBorder="1" applyAlignment="1">
      <alignment vertical="center" shrinkToFit="1"/>
    </xf>
    <xf numFmtId="41" fontId="4" fillId="6" borderId="19" xfId="0" applyNumberFormat="1" applyFont="1" applyFill="1" applyBorder="1" applyAlignment="1">
      <alignment vertical="center" shrinkToFit="1"/>
    </xf>
    <xf numFmtId="41" fontId="5" fillId="0" borderId="58" xfId="0" applyNumberFormat="1" applyFont="1" applyBorder="1" applyAlignment="1">
      <alignment horizontal="center" vertical="center" wrapText="1"/>
    </xf>
    <xf numFmtId="41" fontId="4" fillId="0" borderId="11" xfId="1" applyNumberFormat="1" applyFont="1" applyBorder="1" applyAlignment="1">
      <alignment horizontal="right" vertical="center" shrinkToFit="1"/>
    </xf>
    <xf numFmtId="41" fontId="4" fillId="0" borderId="32" xfId="1" applyNumberFormat="1" applyFont="1" applyBorder="1" applyAlignment="1">
      <alignment horizontal="right" vertical="center" shrinkToFit="1"/>
    </xf>
    <xf numFmtId="41" fontId="4" fillId="5" borderId="32" xfId="1" applyNumberFormat="1" applyFont="1" applyFill="1" applyBorder="1" applyAlignment="1">
      <alignment horizontal="right" vertical="center" shrinkToFit="1"/>
    </xf>
    <xf numFmtId="41" fontId="4" fillId="7" borderId="32" xfId="0" applyNumberFormat="1" applyFont="1" applyFill="1" applyBorder="1" applyAlignment="1">
      <alignment vertical="center" shrinkToFit="1"/>
    </xf>
    <xf numFmtId="41" fontId="4" fillId="6" borderId="32" xfId="0" applyNumberFormat="1" applyFont="1" applyFill="1" applyBorder="1" applyAlignment="1">
      <alignment vertical="center" shrinkToFit="1"/>
    </xf>
    <xf numFmtId="0" fontId="5" fillId="0" borderId="59" xfId="0" applyNumberFormat="1" applyFont="1" applyBorder="1" applyAlignment="1">
      <alignment horizontal="center" vertical="center" wrapText="1"/>
    </xf>
    <xf numFmtId="176" fontId="4" fillId="0" borderId="60" xfId="1" applyNumberFormat="1" applyFont="1" applyBorder="1" applyAlignment="1">
      <alignment horizontal="right" vertical="center" shrinkToFit="1"/>
    </xf>
    <xf numFmtId="176" fontId="4" fillId="6" borderId="42" xfId="1" applyNumberFormat="1" applyFont="1" applyFill="1" applyBorder="1" applyAlignment="1">
      <alignment horizontal="right" vertical="center" shrinkToFit="1"/>
    </xf>
    <xf numFmtId="179" fontId="4" fillId="0" borderId="61" xfId="1" applyNumberFormat="1" applyFont="1" applyBorder="1" applyAlignment="1">
      <alignment horizontal="right" vertical="center" shrinkToFit="1"/>
    </xf>
    <xf numFmtId="179" fontId="4" fillId="6" borderId="41" xfId="1" applyNumberFormat="1" applyFont="1" applyFill="1" applyBorder="1" applyAlignment="1">
      <alignment horizontal="right" vertical="center" shrinkToFit="1"/>
    </xf>
    <xf numFmtId="179" fontId="4" fillId="7" borderId="50" xfId="1" applyNumberFormat="1" applyFont="1" applyFill="1" applyBorder="1" applyAlignment="1">
      <alignment horizontal="right" vertical="center" shrinkToFit="1"/>
    </xf>
    <xf numFmtId="179" fontId="4" fillId="0" borderId="50" xfId="1" applyNumberFormat="1" applyFont="1" applyFill="1" applyBorder="1" applyAlignment="1">
      <alignment horizontal="right" vertical="center" shrinkToFit="1"/>
    </xf>
    <xf numFmtId="179" fontId="4" fillId="5" borderId="50" xfId="1" applyNumberFormat="1" applyFont="1" applyFill="1" applyBorder="1" applyAlignment="1">
      <alignment horizontal="right" vertical="center" shrinkToFit="1"/>
    </xf>
    <xf numFmtId="179" fontId="4" fillId="6" borderId="50" xfId="1" applyNumberFormat="1" applyFont="1" applyFill="1" applyBorder="1" applyAlignment="1">
      <alignment horizontal="right" vertical="center" shrinkToFit="1"/>
    </xf>
    <xf numFmtId="0" fontId="5" fillId="0" borderId="62" xfId="0" applyNumberFormat="1" applyFont="1" applyBorder="1" applyAlignment="1">
      <alignment vertical="center" wrapText="1"/>
    </xf>
    <xf numFmtId="179" fontId="4" fillId="8" borderId="63" xfId="0" applyNumberFormat="1" applyFont="1" applyFill="1" applyBorder="1" applyAlignment="1">
      <alignment vertical="center" shrinkToFit="1"/>
    </xf>
    <xf numFmtId="41" fontId="4" fillId="8" borderId="20" xfId="0" applyNumberFormat="1" applyFont="1" applyFill="1" applyBorder="1" applyAlignment="1">
      <alignment vertical="center" shrinkToFit="1"/>
    </xf>
    <xf numFmtId="41" fontId="4" fillId="8" borderId="34" xfId="0" applyNumberFormat="1" applyFont="1" applyFill="1" applyBorder="1" applyAlignment="1">
      <alignment vertical="center" shrinkToFit="1"/>
    </xf>
    <xf numFmtId="0" fontId="7" fillId="0" borderId="64" xfId="0" applyNumberFormat="1" applyFont="1" applyBorder="1" applyAlignment="1">
      <alignment horizontal="center" vertical="center"/>
    </xf>
    <xf numFmtId="0" fontId="7" fillId="8" borderId="65" xfId="0" applyNumberFormat="1" applyFont="1" applyFill="1" applyBorder="1" applyAlignment="1">
      <alignment horizontal="center" vertical="center"/>
    </xf>
    <xf numFmtId="0" fontId="7" fillId="8" borderId="65" xfId="0" applyNumberFormat="1" applyFont="1" applyFill="1" applyBorder="1" applyAlignment="1">
      <alignment horizontal="center" vertical="center" shrinkToFit="1"/>
    </xf>
    <xf numFmtId="41" fontId="7" fillId="8" borderId="65" xfId="1" applyNumberFormat="1" applyFont="1" applyFill="1" applyBorder="1" applyAlignment="1">
      <alignment vertical="center" shrinkToFit="1"/>
    </xf>
    <xf numFmtId="180" fontId="7" fillId="8" borderId="66" xfId="1" applyNumberFormat="1" applyFont="1" applyFill="1" applyBorder="1" applyAlignment="1">
      <alignment horizontal="right" vertical="center" shrinkToFit="1"/>
    </xf>
    <xf numFmtId="41" fontId="7" fillId="0" borderId="14" xfId="0" applyNumberFormat="1" applyFont="1" applyBorder="1" applyAlignment="1">
      <alignment vertical="center"/>
    </xf>
    <xf numFmtId="41" fontId="7" fillId="8" borderId="65" xfId="0" applyNumberFormat="1" applyFont="1" applyFill="1" applyBorder="1" applyAlignment="1">
      <alignment vertical="center"/>
    </xf>
    <xf numFmtId="49" fontId="11" fillId="2" borderId="12" xfId="1" applyNumberFormat="1" applyFont="1" applyFill="1" applyBorder="1" applyAlignment="1">
      <alignment horizontal="center" vertical="center" wrapText="1"/>
    </xf>
    <xf numFmtId="0" fontId="11" fillId="0" borderId="8" xfId="0" applyNumberFormat="1" applyFont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center" vertical="center" shrinkToFit="1"/>
    </xf>
    <xf numFmtId="41" fontId="4" fillId="5" borderId="2" xfId="0" applyNumberFormat="1" applyFont="1" applyFill="1" applyBorder="1" applyAlignment="1">
      <alignment horizontal="center" vertical="center"/>
    </xf>
    <xf numFmtId="41" fontId="4" fillId="5" borderId="2" xfId="0" applyNumberFormat="1" applyFont="1" applyFill="1" applyBorder="1" applyAlignment="1">
      <alignment vertical="center"/>
    </xf>
    <xf numFmtId="176" fontId="4" fillId="5" borderId="2" xfId="1" applyNumberFormat="1" applyFont="1" applyFill="1" applyBorder="1" applyAlignment="1">
      <alignment vertical="center" shrinkToFit="1"/>
    </xf>
    <xf numFmtId="179" fontId="4" fillId="5" borderId="53" xfId="1" applyNumberFormat="1" applyFont="1" applyFill="1" applyBorder="1" applyAlignment="1">
      <alignment horizontal="right" vertical="center" shrinkToFit="1"/>
    </xf>
    <xf numFmtId="41" fontId="4" fillId="5" borderId="2" xfId="1" applyNumberFormat="1" applyFont="1" applyFill="1" applyBorder="1" applyAlignment="1">
      <alignment horizontal="right" vertical="center" shrinkToFit="1"/>
    </xf>
    <xf numFmtId="0" fontId="5" fillId="0" borderId="14" xfId="0" applyNumberFormat="1" applyFont="1" applyBorder="1" applyAlignment="1">
      <alignment horizontal="center" vertical="center" wrapText="1"/>
    </xf>
    <xf numFmtId="178" fontId="18" fillId="7" borderId="49" xfId="0" applyNumberFormat="1" applyFont="1" applyFill="1" applyBorder="1" applyAlignment="1">
      <alignment vertical="center"/>
    </xf>
    <xf numFmtId="0" fontId="5" fillId="5" borderId="24" xfId="0" applyNumberFormat="1" applyFont="1" applyFill="1" applyBorder="1" applyAlignment="1">
      <alignment horizontal="left" vertical="center"/>
    </xf>
    <xf numFmtId="0" fontId="5" fillId="5" borderId="24" xfId="0" applyNumberFormat="1" applyFont="1" applyFill="1" applyBorder="1" applyAlignment="1">
      <alignment horizontal="left" vertical="center"/>
    </xf>
    <xf numFmtId="176" fontId="4" fillId="7" borderId="50" xfId="1" applyNumberFormat="1" applyFont="1" applyFill="1" applyBorder="1" applyAlignment="1">
      <alignment horizontal="right" vertical="center" shrinkToFit="1"/>
    </xf>
    <xf numFmtId="41" fontId="4" fillId="0" borderId="15" xfId="1" applyNumberFormat="1" applyFont="1" applyBorder="1" applyAlignment="1">
      <alignment horizontal="right" vertical="center" shrinkToFit="1"/>
    </xf>
    <xf numFmtId="41" fontId="4" fillId="0" borderId="66" xfId="1" applyNumberFormat="1" applyFont="1" applyBorder="1" applyAlignment="1">
      <alignment horizontal="right" vertical="center" shrinkToFit="1"/>
    </xf>
    <xf numFmtId="176" fontId="4" fillId="0" borderId="36" xfId="0" applyNumberFormat="1" applyFont="1" applyBorder="1" applyAlignment="1">
      <alignment vertical="center" shrinkToFit="1"/>
    </xf>
    <xf numFmtId="0" fontId="5" fillId="0" borderId="15" xfId="0" applyNumberFormat="1" applyFont="1" applyBorder="1" applyAlignment="1">
      <alignment horizontal="center" vertical="center" shrinkToFit="1"/>
    </xf>
    <xf numFmtId="176" fontId="4" fillId="0" borderId="25" xfId="0" applyNumberFormat="1" applyFont="1" applyBorder="1" applyAlignment="1">
      <alignment vertical="center" shrinkToFit="1"/>
    </xf>
    <xf numFmtId="176" fontId="4" fillId="0" borderId="37" xfId="0" applyNumberFormat="1" applyFont="1" applyBorder="1" applyAlignment="1">
      <alignment vertical="center" shrinkToFit="1"/>
    </xf>
    <xf numFmtId="41" fontId="4" fillId="0" borderId="55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vertical="center" shrinkToFit="1"/>
    </xf>
    <xf numFmtId="41" fontId="4" fillId="5" borderId="50" xfId="1" applyNumberFormat="1" applyFont="1" applyFill="1" applyBorder="1" applyAlignment="1">
      <alignment horizontal="right" vertical="center" shrinkToFit="1"/>
    </xf>
    <xf numFmtId="41" fontId="4" fillId="0" borderId="50" xfId="1" applyNumberFormat="1" applyFont="1" applyBorder="1" applyAlignment="1">
      <alignment horizontal="right" vertical="center" shrinkToFit="1"/>
    </xf>
    <xf numFmtId="41" fontId="4" fillId="7" borderId="50" xfId="0" applyNumberFormat="1" applyFont="1" applyFill="1" applyBorder="1" applyAlignment="1">
      <alignment vertical="center" shrinkToFit="1"/>
    </xf>
    <xf numFmtId="176" fontId="4" fillId="5" borderId="50" xfId="0" applyNumberFormat="1" applyFont="1" applyFill="1" applyBorder="1" applyAlignment="1">
      <alignment vertical="center" shrinkToFit="1"/>
    </xf>
    <xf numFmtId="176" fontId="4" fillId="0" borderId="54" xfId="0" applyNumberFormat="1" applyFont="1" applyBorder="1" applyAlignment="1">
      <alignment vertical="center" shrinkToFit="1"/>
    </xf>
    <xf numFmtId="176" fontId="4" fillId="5" borderId="54" xfId="0" applyNumberFormat="1" applyFont="1" applyFill="1" applyBorder="1" applyAlignment="1">
      <alignment vertical="center" shrinkToFit="1"/>
    </xf>
    <xf numFmtId="176" fontId="4" fillId="0" borderId="55" xfId="0" applyNumberFormat="1" applyFont="1" applyBorder="1" applyAlignment="1">
      <alignment vertical="center" shrinkToFit="1"/>
    </xf>
    <xf numFmtId="176" fontId="4" fillId="5" borderId="55" xfId="0" applyNumberFormat="1" applyFont="1" applyFill="1" applyBorder="1" applyAlignment="1">
      <alignment vertical="center" shrinkToFit="1"/>
    </xf>
    <xf numFmtId="41" fontId="4" fillId="0" borderId="2" xfId="1" applyNumberFormat="1" applyFont="1" applyBorder="1" applyAlignment="1">
      <alignment horizontal="right" vertical="center" shrinkToFit="1"/>
    </xf>
    <xf numFmtId="41" fontId="4" fillId="0" borderId="53" xfId="1" applyNumberFormat="1" applyFont="1" applyBorder="1" applyAlignment="1">
      <alignment horizontal="right" vertical="center" shrinkToFit="1"/>
    </xf>
    <xf numFmtId="0" fontId="5" fillId="0" borderId="15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 shrinkToFit="1"/>
    </xf>
    <xf numFmtId="41" fontId="4" fillId="7" borderId="24" xfId="0" applyNumberFormat="1" applyFont="1" applyFill="1" applyBorder="1" applyAlignment="1">
      <alignment vertical="center" shrinkToFit="1"/>
    </xf>
    <xf numFmtId="41" fontId="4" fillId="6" borderId="24" xfId="0" applyNumberFormat="1" applyFont="1" applyFill="1" applyBorder="1" applyAlignment="1">
      <alignment vertical="center" shrinkToFit="1"/>
    </xf>
    <xf numFmtId="41" fontId="4" fillId="5" borderId="24" xfId="1" applyNumberFormat="1" applyFont="1" applyFill="1" applyBorder="1" applyAlignment="1">
      <alignment horizontal="right" vertical="center" shrinkToFit="1"/>
    </xf>
    <xf numFmtId="41" fontId="4" fillId="0" borderId="24" xfId="1" applyNumberFormat="1" applyFont="1" applyBorder="1" applyAlignment="1">
      <alignment horizontal="right" vertical="center" shrinkToFit="1"/>
    </xf>
    <xf numFmtId="41" fontId="4" fillId="5" borderId="40" xfId="1" applyNumberFormat="1" applyFont="1" applyFill="1" applyBorder="1" applyAlignment="1">
      <alignment horizontal="right" vertical="center" shrinkToFit="1"/>
    </xf>
    <xf numFmtId="41" fontId="4" fillId="6" borderId="50" xfId="0" applyNumberFormat="1" applyFont="1" applyFill="1" applyBorder="1" applyAlignment="1">
      <alignment vertical="center" shrinkToFit="1"/>
    </xf>
    <xf numFmtId="0" fontId="5" fillId="0" borderId="37" xfId="0" applyNumberFormat="1" applyFont="1" applyBorder="1" applyAlignment="1">
      <alignment horizontal="left" vertical="center"/>
    </xf>
    <xf numFmtId="176" fontId="4" fillId="0" borderId="2" xfId="0" applyNumberFormat="1" applyFont="1" applyBorder="1" applyAlignment="1">
      <alignment vertical="center" shrinkToFit="1"/>
    </xf>
    <xf numFmtId="176" fontId="4" fillId="5" borderId="15" xfId="0" applyNumberFormat="1" applyFont="1" applyFill="1" applyBorder="1" applyAlignment="1">
      <alignment vertical="center" shrinkToFit="1"/>
    </xf>
    <xf numFmtId="176" fontId="4" fillId="0" borderId="52" xfId="0" applyNumberFormat="1" applyFont="1" applyBorder="1" applyAlignment="1">
      <alignment vertical="center" shrinkToFit="1"/>
    </xf>
    <xf numFmtId="176" fontId="4" fillId="5" borderId="14" xfId="0" applyNumberFormat="1" applyFont="1" applyFill="1" applyBorder="1" applyAlignment="1">
      <alignment vertical="center" shrinkToFit="1"/>
    </xf>
    <xf numFmtId="176" fontId="4" fillId="5" borderId="52" xfId="0" applyNumberFormat="1" applyFont="1" applyFill="1" applyBorder="1" applyAlignment="1">
      <alignment vertical="center" shrinkToFit="1"/>
    </xf>
    <xf numFmtId="176" fontId="4" fillId="6" borderId="14" xfId="0" applyNumberFormat="1" applyFont="1" applyFill="1" applyBorder="1" applyAlignment="1">
      <alignment vertical="center" shrinkToFit="1"/>
    </xf>
    <xf numFmtId="176" fontId="4" fillId="7" borderId="52" xfId="0" applyNumberFormat="1" applyFont="1" applyFill="1" applyBorder="1" applyAlignment="1">
      <alignment vertical="center" shrinkToFit="1"/>
    </xf>
    <xf numFmtId="41" fontId="4" fillId="5" borderId="55" xfId="1" applyNumberFormat="1" applyFont="1" applyFill="1" applyBorder="1" applyAlignment="1">
      <alignment horizontal="right" vertical="center" shrinkToFit="1"/>
    </xf>
    <xf numFmtId="176" fontId="4" fillId="7" borderId="50" xfId="0" applyNumberFormat="1" applyFont="1" applyFill="1" applyBorder="1" applyAlignment="1">
      <alignment vertical="center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76" fontId="4" fillId="0" borderId="50" xfId="1" applyNumberFormat="1" applyFont="1" applyFill="1" applyBorder="1" applyAlignment="1">
      <alignment horizontal="right" vertical="center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176" fontId="4" fillId="0" borderId="14" xfId="1" applyNumberFormat="1" applyFont="1" applyFill="1" applyBorder="1" applyAlignment="1">
      <alignment horizontal="right" vertical="center" shrinkToFit="1"/>
    </xf>
    <xf numFmtId="176" fontId="4" fillId="0" borderId="37" xfId="1" applyNumberFormat="1" applyFont="1" applyFill="1" applyBorder="1" applyAlignment="1">
      <alignment horizontal="right" vertical="center" shrinkToFit="1"/>
    </xf>
    <xf numFmtId="176" fontId="4" fillId="0" borderId="52" xfId="1" applyNumberFormat="1" applyFont="1" applyFill="1" applyBorder="1" applyAlignment="1">
      <alignment horizontal="right" vertical="center" shrinkToFit="1"/>
    </xf>
    <xf numFmtId="41" fontId="4" fillId="7" borderId="40" xfId="1" applyNumberFormat="1" applyFont="1" applyFill="1" applyBorder="1" applyAlignment="1">
      <alignment horizontal="right" vertical="center" shrinkToFit="1"/>
    </xf>
    <xf numFmtId="41" fontId="4" fillId="6" borderId="41" xfId="1" applyNumberFormat="1" applyFont="1" applyFill="1" applyBorder="1" applyAlignment="1">
      <alignment horizontal="right" vertical="center" shrinkToFit="1"/>
    </xf>
    <xf numFmtId="41" fontId="4" fillId="7" borderId="14" xfId="1" applyNumberFormat="1" applyFont="1" applyFill="1" applyBorder="1" applyAlignment="1">
      <alignment horizontal="right" vertical="center" shrinkToFit="1"/>
    </xf>
    <xf numFmtId="41" fontId="4" fillId="0" borderId="61" xfId="1" applyNumberFormat="1" applyFont="1" applyBorder="1" applyAlignment="1">
      <alignment horizontal="right" vertical="center" shrinkToFit="1"/>
    </xf>
    <xf numFmtId="41" fontId="5" fillId="0" borderId="14" xfId="0" applyNumberFormat="1" applyFont="1" applyBorder="1" applyAlignment="1">
      <alignment horizontal="center" vertical="center"/>
    </xf>
    <xf numFmtId="186" fontId="19" fillId="0" borderId="14" xfId="0" applyNumberFormat="1" applyFont="1" applyBorder="1" applyAlignment="1">
      <alignment horizontal="right" vertical="center" shrinkToFit="1"/>
    </xf>
    <xf numFmtId="41" fontId="5" fillId="0" borderId="14" xfId="1" applyNumberFormat="1" applyFont="1" applyBorder="1" applyAlignment="1">
      <alignment horizontal="center" vertical="center"/>
    </xf>
    <xf numFmtId="41" fontId="5" fillId="0" borderId="0" xfId="1" applyNumberFormat="1" applyFont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  <xf numFmtId="41" fontId="4" fillId="5" borderId="52" xfId="1" applyNumberFormat="1" applyFont="1" applyFill="1" applyBorder="1" applyAlignment="1">
      <alignment horizontal="right" vertical="center" shrinkToFit="1"/>
    </xf>
    <xf numFmtId="41" fontId="4" fillId="5" borderId="33" xfId="1" applyNumberFormat="1" applyFont="1" applyFill="1" applyBorder="1" applyAlignment="1">
      <alignment horizontal="right" vertical="center" shrinkToFit="1"/>
    </xf>
    <xf numFmtId="176" fontId="4" fillId="5" borderId="37" xfId="0" applyNumberFormat="1" applyFont="1" applyFill="1" applyBorder="1" applyAlignment="1">
      <alignment vertical="center" shrinkToFit="1"/>
    </xf>
    <xf numFmtId="41" fontId="7" fillId="4" borderId="19" xfId="0" applyNumberFormat="1" applyFont="1" applyFill="1" applyBorder="1" applyAlignment="1">
      <alignment horizontal="center" vertical="center" shrinkToFit="1"/>
    </xf>
    <xf numFmtId="41" fontId="7" fillId="4" borderId="14" xfId="0" applyNumberFormat="1" applyFont="1" applyFill="1" applyBorder="1" applyAlignment="1">
      <alignment horizontal="center" vertical="center" shrinkToFit="1"/>
    </xf>
    <xf numFmtId="41" fontId="7" fillId="4" borderId="14" xfId="0" applyNumberFormat="1" applyFont="1" applyFill="1" applyBorder="1" applyAlignment="1">
      <alignment vertical="center" shrinkToFit="1"/>
    </xf>
    <xf numFmtId="41" fontId="7" fillId="4" borderId="14" xfId="1" applyNumberFormat="1" applyFont="1" applyFill="1" applyBorder="1" applyAlignment="1">
      <alignment vertical="center" shrinkToFit="1"/>
    </xf>
    <xf numFmtId="179" fontId="7" fillId="4" borderId="45" xfId="1" applyNumberFormat="1" applyFont="1" applyFill="1" applyBorder="1" applyAlignment="1">
      <alignment horizontal="right" vertical="center" shrinkToFit="1"/>
    </xf>
    <xf numFmtId="0" fontId="7" fillId="0" borderId="37" xfId="0" applyNumberFormat="1" applyFont="1" applyFill="1" applyBorder="1" applyAlignment="1">
      <alignment horizontal="center" vertical="center" shrinkToFit="1"/>
    </xf>
    <xf numFmtId="0" fontId="7" fillId="6" borderId="37" xfId="0" applyNumberFormat="1" applyFont="1" applyFill="1" applyBorder="1" applyAlignment="1">
      <alignment horizontal="center" vertical="center" shrinkToFit="1"/>
    </xf>
    <xf numFmtId="41" fontId="7" fillId="4" borderId="0" xfId="0" applyNumberFormat="1" applyFont="1" applyFill="1" applyBorder="1" applyAlignment="1">
      <alignment vertical="center"/>
    </xf>
    <xf numFmtId="41" fontId="7" fillId="4" borderId="0" xfId="0" applyNumberFormat="1" applyFont="1" applyFill="1" applyBorder="1" applyAlignment="1">
      <alignment horizontal="center" vertical="center" shrinkToFit="1"/>
    </xf>
    <xf numFmtId="41" fontId="7" fillId="4" borderId="0" xfId="0" applyNumberFormat="1" applyFont="1" applyFill="1" applyBorder="1" applyAlignment="1">
      <alignment horizontal="center" vertical="center"/>
    </xf>
    <xf numFmtId="41" fontId="7" fillId="4" borderId="0" xfId="1" applyNumberFormat="1" applyFont="1" applyFill="1" applyBorder="1" applyAlignment="1">
      <alignment vertical="center" shrinkToFit="1"/>
    </xf>
    <xf numFmtId="41" fontId="7" fillId="4" borderId="0" xfId="0" applyNumberFormat="1" applyFont="1" applyFill="1" applyBorder="1" applyAlignment="1">
      <alignment vertical="center" shrinkToFit="1"/>
    </xf>
    <xf numFmtId="179" fontId="7" fillId="4" borderId="26" xfId="1" applyNumberFormat="1" applyFont="1" applyFill="1" applyBorder="1" applyAlignment="1">
      <alignment horizontal="right" vertical="center" shrinkToFit="1"/>
    </xf>
    <xf numFmtId="0" fontId="7" fillId="0" borderId="15" xfId="0" applyNumberFormat="1" applyFont="1" applyFill="1" applyBorder="1" applyAlignment="1">
      <alignment horizontal="center" vertical="center"/>
    </xf>
    <xf numFmtId="0" fontId="7" fillId="0" borderId="27" xfId="0" applyNumberFormat="1" applyFont="1" applyBorder="1" applyAlignment="1">
      <alignment horizontal="center" vertical="center"/>
    </xf>
    <xf numFmtId="0" fontId="7" fillId="6" borderId="15" xfId="0" applyNumberFormat="1" applyFont="1" applyFill="1" applyBorder="1" applyAlignment="1">
      <alignment horizontal="center" vertical="center"/>
    </xf>
    <xf numFmtId="0" fontId="7" fillId="6" borderId="27" xfId="0" applyNumberFormat="1" applyFont="1" applyFill="1" applyBorder="1" applyAlignment="1">
      <alignment horizontal="center" vertical="center"/>
    </xf>
    <xf numFmtId="0" fontId="7" fillId="7" borderId="15" xfId="0" applyNumberFormat="1" applyFont="1" applyFill="1" applyBorder="1" applyAlignment="1">
      <alignment horizontal="center" vertical="center"/>
    </xf>
    <xf numFmtId="0" fontId="7" fillId="6" borderId="38" xfId="0" applyNumberFormat="1" applyFont="1" applyFill="1" applyBorder="1" applyAlignment="1">
      <alignment horizontal="center" vertical="center"/>
    </xf>
    <xf numFmtId="0" fontId="7" fillId="0" borderId="24" xfId="0" applyNumberFormat="1" applyFont="1" applyFill="1" applyBorder="1" applyAlignment="1">
      <alignment horizontal="center" vertical="center"/>
    </xf>
    <xf numFmtId="0" fontId="7" fillId="0" borderId="37" xfId="0" applyNumberFormat="1" applyFont="1" applyFill="1" applyBorder="1" applyAlignment="1">
      <alignment horizontal="center" vertical="center"/>
    </xf>
    <xf numFmtId="0" fontId="7" fillId="0" borderId="37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41" fontId="3" fillId="0" borderId="25" xfId="1" applyNumberFormat="1" applyFont="1" applyFill="1" applyBorder="1" applyAlignment="1">
      <alignment vertical="center"/>
    </xf>
    <xf numFmtId="41" fontId="4" fillId="0" borderId="25" xfId="1" applyNumberFormat="1" applyFont="1" applyBorder="1" applyAlignment="1">
      <alignment horizontal="left" vertical="center"/>
    </xf>
    <xf numFmtId="41" fontId="4" fillId="0" borderId="25" xfId="1" applyNumberFormat="1" applyFont="1" applyBorder="1" applyAlignment="1">
      <alignment vertical="center"/>
    </xf>
    <xf numFmtId="178" fontId="4" fillId="0" borderId="48" xfId="1" applyNumberFormat="1" applyFont="1" applyBorder="1" applyAlignment="1">
      <alignment horizontal="right" vertical="center"/>
    </xf>
    <xf numFmtId="0" fontId="5" fillId="5" borderId="24" xfId="0" applyNumberFormat="1" applyFont="1" applyFill="1" applyBorder="1" applyAlignment="1">
      <alignment horizontal="left" vertical="center"/>
    </xf>
    <xf numFmtId="41" fontId="4" fillId="0" borderId="36" xfId="1" applyNumberFormat="1" applyFont="1" applyBorder="1" applyAlignment="1">
      <alignment vertical="center"/>
    </xf>
    <xf numFmtId="176" fontId="4" fillId="0" borderId="50" xfId="0" applyNumberFormat="1" applyFont="1" applyBorder="1" applyAlignment="1">
      <alignment vertical="center" shrinkToFit="1"/>
    </xf>
    <xf numFmtId="41" fontId="4" fillId="0" borderId="24" xfId="1" applyNumberFormat="1" applyFont="1" applyBorder="1" applyAlignment="1">
      <alignment horizontal="left" vertical="center"/>
    </xf>
    <xf numFmtId="41" fontId="4" fillId="0" borderId="37" xfId="1" applyNumberFormat="1" applyFont="1" applyBorder="1" applyAlignment="1">
      <alignment vertical="center"/>
    </xf>
    <xf numFmtId="41" fontId="4" fillId="0" borderId="36" xfId="1" applyNumberFormat="1" applyFont="1" applyBorder="1" applyAlignment="1">
      <alignment horizontal="left" vertical="center"/>
    </xf>
    <xf numFmtId="41" fontId="4" fillId="0" borderId="37" xfId="1" applyNumberFormat="1" applyFont="1" applyBorder="1" applyAlignment="1">
      <alignment horizontal="left" vertical="center"/>
    </xf>
    <xf numFmtId="0" fontId="5" fillId="0" borderId="36" xfId="0" applyNumberFormat="1" applyFont="1" applyBorder="1" applyAlignment="1">
      <alignment horizontal="center" vertical="center"/>
    </xf>
    <xf numFmtId="0" fontId="5" fillId="0" borderId="37" xfId="0" applyNumberFormat="1" applyFont="1" applyBorder="1" applyAlignment="1">
      <alignment horizontal="center" vertical="center"/>
    </xf>
    <xf numFmtId="41" fontId="4" fillId="0" borderId="15" xfId="1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 shrinkToFit="1"/>
    </xf>
    <xf numFmtId="41" fontId="4" fillId="0" borderId="18" xfId="0" applyNumberFormat="1" applyFont="1" applyBorder="1" applyAlignment="1">
      <alignment vertical="center" shrinkToFit="1"/>
    </xf>
    <xf numFmtId="176" fontId="4" fillId="0" borderId="24" xfId="0" applyNumberFormat="1" applyFont="1" applyBorder="1" applyAlignment="1">
      <alignment vertical="center" shrinkToFit="1"/>
    </xf>
    <xf numFmtId="41" fontId="4" fillId="6" borderId="15" xfId="0" applyNumberFormat="1" applyFont="1" applyFill="1" applyBorder="1" applyAlignment="1">
      <alignment vertical="center" shrinkToFit="1"/>
    </xf>
    <xf numFmtId="41" fontId="4" fillId="6" borderId="18" xfId="0" applyNumberFormat="1" applyFont="1" applyFill="1" applyBorder="1" applyAlignment="1">
      <alignment vertical="center" shrinkToFit="1"/>
    </xf>
    <xf numFmtId="41" fontId="4" fillId="0" borderId="15" xfId="1" applyNumberFormat="1" applyFont="1" applyBorder="1" applyAlignment="1">
      <alignment horizontal="left" vertical="center"/>
    </xf>
    <xf numFmtId="41" fontId="4" fillId="5" borderId="37" xfId="1" applyNumberFormat="1" applyFont="1" applyFill="1" applyBorder="1" applyAlignment="1">
      <alignment horizontal="left" vertical="center"/>
    </xf>
    <xf numFmtId="0" fontId="4" fillId="0" borderId="37" xfId="0" applyNumberFormat="1" applyFont="1" applyBorder="1" applyAlignment="1">
      <alignment horizontal="center" vertical="center" shrinkToFit="1"/>
    </xf>
    <xf numFmtId="0" fontId="19" fillId="0" borderId="37" xfId="0" applyNumberFormat="1" applyFont="1" applyBorder="1" applyAlignment="1">
      <alignment horizontal="center" vertical="center" shrinkToFit="1"/>
    </xf>
    <xf numFmtId="41" fontId="4" fillId="5" borderId="92" xfId="1" applyNumberFormat="1" applyFont="1" applyFill="1" applyBorder="1" applyAlignment="1">
      <alignment vertical="center"/>
    </xf>
    <xf numFmtId="176" fontId="4" fillId="7" borderId="55" xfId="0" applyNumberFormat="1" applyFont="1" applyFill="1" applyBorder="1" applyAlignment="1">
      <alignment vertical="center" shrinkToFit="1"/>
    </xf>
    <xf numFmtId="41" fontId="5" fillId="7" borderId="36" xfId="1" applyNumberFormat="1" applyFont="1" applyFill="1" applyBorder="1" applyAlignment="1">
      <alignment vertical="center"/>
    </xf>
    <xf numFmtId="41" fontId="4" fillId="0" borderId="37" xfId="1" applyNumberFormat="1" applyFont="1" applyBorder="1" applyAlignment="1">
      <alignment vertical="center" shrinkToFit="1"/>
    </xf>
    <xf numFmtId="0" fontId="5" fillId="7" borderId="36" xfId="0" applyNumberFormat="1" applyFont="1" applyFill="1" applyBorder="1" applyAlignment="1">
      <alignment vertical="center"/>
    </xf>
    <xf numFmtId="178" fontId="20" fillId="5" borderId="35" xfId="0" applyNumberFormat="1" applyFont="1" applyFill="1" applyBorder="1" applyAlignment="1">
      <alignment vertical="center" shrinkToFit="1"/>
    </xf>
    <xf numFmtId="41" fontId="4" fillId="0" borderId="37" xfId="1" applyNumberFormat="1" applyFont="1" applyBorder="1" applyAlignment="1">
      <alignment horizontal="right" vertical="center" shrinkToFit="1"/>
    </xf>
    <xf numFmtId="41" fontId="4" fillId="5" borderId="37" xfId="1" applyNumberFormat="1" applyFont="1" applyFill="1" applyBorder="1" applyAlignment="1">
      <alignment horizontal="right" vertical="center" shrinkToFit="1"/>
    </xf>
    <xf numFmtId="41" fontId="4" fillId="0" borderId="37" xfId="0" applyNumberFormat="1" applyFont="1" applyBorder="1" applyAlignment="1">
      <alignment vertical="center" shrinkToFit="1"/>
    </xf>
    <xf numFmtId="41" fontId="4" fillId="7" borderId="37" xfId="0" applyNumberFormat="1" applyFont="1" applyFill="1" applyBorder="1" applyAlignment="1">
      <alignment vertical="center" shrinkToFit="1"/>
    </xf>
    <xf numFmtId="179" fontId="4" fillId="0" borderId="32" xfId="1" applyNumberFormat="1" applyFont="1" applyFill="1" applyBorder="1" applyAlignment="1">
      <alignment horizontal="right" vertical="center" shrinkToFit="1"/>
    </xf>
    <xf numFmtId="179" fontId="4" fillId="5" borderId="32" xfId="1" applyNumberFormat="1" applyFont="1" applyFill="1" applyBorder="1" applyAlignment="1">
      <alignment horizontal="right" vertical="center" shrinkToFit="1"/>
    </xf>
    <xf numFmtId="179" fontId="4" fillId="7" borderId="32" xfId="1" applyNumberFormat="1" applyFont="1" applyFill="1" applyBorder="1" applyAlignment="1">
      <alignment horizontal="right" vertical="center" shrinkToFit="1"/>
    </xf>
    <xf numFmtId="41" fontId="11" fillId="0" borderId="8" xfId="1" applyNumberFormat="1" applyFont="1" applyFill="1" applyBorder="1" applyAlignment="1">
      <alignment horizontal="center" vertical="center"/>
    </xf>
    <xf numFmtId="41" fontId="11" fillId="0" borderId="93" xfId="1" applyNumberFormat="1" applyFont="1" applyFill="1" applyBorder="1" applyAlignment="1">
      <alignment vertical="center"/>
    </xf>
    <xf numFmtId="0" fontId="5" fillId="0" borderId="50" xfId="0" applyNumberFormat="1" applyFont="1" applyBorder="1" applyAlignment="1">
      <alignment vertical="center"/>
    </xf>
    <xf numFmtId="0" fontId="5" fillId="0" borderId="24" xfId="0" applyNumberFormat="1" applyFont="1" applyBorder="1" applyAlignment="1">
      <alignment vertical="center"/>
    </xf>
    <xf numFmtId="0" fontId="5" fillId="0" borderId="35" xfId="0" applyNumberFormat="1" applyFont="1" applyBorder="1" applyAlignment="1">
      <alignment vertical="center"/>
    </xf>
    <xf numFmtId="0" fontId="5" fillId="5" borderId="24" xfId="0" applyNumberFormat="1" applyFont="1" applyFill="1" applyBorder="1" applyAlignment="1">
      <alignment horizontal="left" vertical="center"/>
    </xf>
    <xf numFmtId="41" fontId="7" fillId="4" borderId="25" xfId="0" applyNumberFormat="1" applyFont="1" applyFill="1" applyBorder="1" applyAlignment="1">
      <alignment horizontal="center" vertical="center" shrinkToFit="1"/>
    </xf>
    <xf numFmtId="179" fontId="7" fillId="4" borderId="94" xfId="1" applyNumberFormat="1" applyFont="1" applyFill="1" applyBorder="1" applyAlignment="1">
      <alignment horizontal="right" vertical="center" shrinkToFit="1"/>
    </xf>
    <xf numFmtId="41" fontId="7" fillId="4" borderId="15" xfId="0" applyNumberFormat="1" applyFont="1" applyFill="1" applyBorder="1" applyAlignment="1">
      <alignment horizontal="center" vertical="center" shrinkToFit="1"/>
    </xf>
    <xf numFmtId="41" fontId="7" fillId="4" borderId="15" xfId="1" applyNumberFormat="1" applyFont="1" applyFill="1" applyBorder="1" applyAlignment="1">
      <alignment vertical="center" shrinkToFit="1"/>
    </xf>
    <xf numFmtId="178" fontId="4" fillId="0" borderId="35" xfId="1" applyNumberFormat="1" applyFont="1" applyBorder="1" applyAlignment="1">
      <alignment horizontal="right" vertical="center"/>
    </xf>
    <xf numFmtId="0" fontId="5" fillId="0" borderId="24" xfId="0" applyNumberFormat="1" applyFont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right" vertical="center" shrinkToFit="1"/>
    </xf>
    <xf numFmtId="41" fontId="5" fillId="0" borderId="25" xfId="1" applyNumberFormat="1" applyFont="1" applyBorder="1" applyAlignment="1">
      <alignment horizontal="center" vertical="center"/>
    </xf>
    <xf numFmtId="0" fontId="5" fillId="0" borderId="37" xfId="0" applyNumberFormat="1" applyFont="1" applyBorder="1" applyAlignment="1">
      <alignment horizontal="center" vertical="center" wrapText="1"/>
    </xf>
    <xf numFmtId="0" fontId="18" fillId="0" borderId="67" xfId="0" applyNumberFormat="1" applyFont="1" applyBorder="1" applyAlignment="1">
      <alignment horizontal="center" vertical="center" shrinkToFit="1"/>
    </xf>
    <xf numFmtId="0" fontId="18" fillId="0" borderId="21" xfId="0" applyNumberFormat="1" applyFont="1" applyBorder="1" applyAlignment="1">
      <alignment horizontal="center" vertical="center" shrinkToFit="1"/>
    </xf>
    <xf numFmtId="0" fontId="18" fillId="0" borderId="68" xfId="0" applyNumberFormat="1" applyFont="1" applyBorder="1" applyAlignment="1">
      <alignment horizontal="center" vertical="center"/>
    </xf>
    <xf numFmtId="0" fontId="18" fillId="0" borderId="21" xfId="0" applyNumberFormat="1" applyFont="1" applyBorder="1" applyAlignment="1">
      <alignment horizontal="center" vertical="center"/>
    </xf>
    <xf numFmtId="0" fontId="4" fillId="0" borderId="70" xfId="0" applyNumberFormat="1" applyFont="1" applyBorder="1" applyAlignment="1">
      <alignment horizontal="center" vertical="center" wrapText="1"/>
    </xf>
    <xf numFmtId="0" fontId="4" fillId="0" borderId="71" xfId="0" applyNumberFormat="1" applyFont="1" applyBorder="1" applyAlignment="1">
      <alignment horizontal="center" vertical="center" wrapText="1"/>
    </xf>
    <xf numFmtId="41" fontId="4" fillId="0" borderId="70" xfId="0" applyNumberFormat="1" applyFont="1" applyBorder="1" applyAlignment="1">
      <alignment horizontal="center" vertical="center" wrapText="1"/>
    </xf>
    <xf numFmtId="41" fontId="4" fillId="0" borderId="71" xfId="0" applyNumberFormat="1" applyFont="1" applyBorder="1" applyAlignment="1">
      <alignment horizontal="center" vertical="center" wrapText="1"/>
    </xf>
    <xf numFmtId="0" fontId="4" fillId="0" borderId="72" xfId="0" applyNumberFormat="1" applyFont="1" applyBorder="1" applyAlignment="1">
      <alignment horizontal="center" vertical="center" wrapText="1"/>
    </xf>
    <xf numFmtId="0" fontId="4" fillId="0" borderId="73" xfId="0" applyNumberFormat="1" applyFont="1" applyBorder="1" applyAlignment="1">
      <alignment horizontal="center" vertical="center" wrapText="1"/>
    </xf>
    <xf numFmtId="41" fontId="8" fillId="0" borderId="0" xfId="1" applyNumberFormat="1" applyFont="1" applyBorder="1" applyAlignment="1">
      <alignment horizontal="center" vertical="center"/>
    </xf>
    <xf numFmtId="41" fontId="6" fillId="0" borderId="10" xfId="0" applyNumberFormat="1" applyFont="1" applyBorder="1" applyAlignment="1">
      <alignment horizontal="right" vertical="center"/>
    </xf>
    <xf numFmtId="41" fontId="8" fillId="0" borderId="74" xfId="1" applyNumberFormat="1" applyFont="1" applyBorder="1" applyAlignment="1">
      <alignment horizontal="center" vertical="center"/>
    </xf>
    <xf numFmtId="0" fontId="9" fillId="0" borderId="75" xfId="0" applyNumberFormat="1" applyFont="1" applyBorder="1" applyAlignment="1">
      <alignment horizontal="center" vertical="center"/>
    </xf>
    <xf numFmtId="0" fontId="3" fillId="0" borderId="76" xfId="0" applyNumberFormat="1" applyFont="1" applyBorder="1" applyAlignment="1">
      <alignment horizontal="center" vertical="center"/>
    </xf>
    <xf numFmtId="0" fontId="4" fillId="0" borderId="78" xfId="0" applyNumberFormat="1" applyFont="1" applyBorder="1" applyAlignment="1">
      <alignment horizontal="center" vertical="center"/>
    </xf>
    <xf numFmtId="0" fontId="4" fillId="0" borderId="79" xfId="0" applyNumberFormat="1" applyFont="1" applyBorder="1" applyAlignment="1">
      <alignment horizontal="center" vertical="center"/>
    </xf>
    <xf numFmtId="41" fontId="8" fillId="0" borderId="80" xfId="1" applyNumberFormat="1" applyFont="1" applyBorder="1" applyAlignment="1">
      <alignment horizontal="center" vertical="center"/>
    </xf>
    <xf numFmtId="0" fontId="3" fillId="0" borderId="75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41" fontId="4" fillId="0" borderId="81" xfId="0" applyNumberFormat="1" applyFont="1" applyBorder="1" applyAlignment="1">
      <alignment horizontal="center" vertical="center" wrapText="1"/>
    </xf>
    <xf numFmtId="41" fontId="4" fillId="0" borderId="82" xfId="0" applyNumberFormat="1" applyFont="1" applyBorder="1" applyAlignment="1">
      <alignment horizontal="center" vertical="center" wrapText="1"/>
    </xf>
    <xf numFmtId="0" fontId="4" fillId="0" borderId="83" xfId="0" applyNumberFormat="1" applyFont="1" applyBorder="1" applyAlignment="1">
      <alignment horizontal="center" vertical="center"/>
    </xf>
    <xf numFmtId="0" fontId="5" fillId="0" borderId="63" xfId="0" applyNumberFormat="1" applyFont="1" applyBorder="1" applyAlignment="1">
      <alignment vertical="center"/>
    </xf>
    <xf numFmtId="0" fontId="5" fillId="0" borderId="30" xfId="0" applyNumberFormat="1" applyFont="1" applyBorder="1" applyAlignment="1">
      <alignment vertical="center"/>
    </xf>
    <xf numFmtId="0" fontId="5" fillId="0" borderId="69" xfId="0" applyNumberFormat="1" applyFont="1" applyBorder="1" applyAlignment="1">
      <alignment vertical="center"/>
    </xf>
    <xf numFmtId="0" fontId="5" fillId="6" borderId="50" xfId="0" applyNumberFormat="1" applyFont="1" applyFill="1" applyBorder="1" applyAlignment="1">
      <alignment vertical="center"/>
    </xf>
    <xf numFmtId="0" fontId="5" fillId="6" borderId="24" xfId="0" applyNumberFormat="1" applyFont="1" applyFill="1" applyBorder="1" applyAlignment="1">
      <alignment vertical="center"/>
    </xf>
    <xf numFmtId="0" fontId="5" fillId="6" borderId="35" xfId="0" applyNumberFormat="1" applyFont="1" applyFill="1" applyBorder="1" applyAlignment="1">
      <alignment vertical="center"/>
    </xf>
    <xf numFmtId="0" fontId="5" fillId="7" borderId="50" xfId="0" applyNumberFormat="1" applyFont="1" applyFill="1" applyBorder="1" applyAlignment="1">
      <alignment vertical="center"/>
    </xf>
    <xf numFmtId="0" fontId="5" fillId="7" borderId="24" xfId="0" applyNumberFormat="1" applyFont="1" applyFill="1" applyBorder="1" applyAlignment="1">
      <alignment vertical="center"/>
    </xf>
    <xf numFmtId="0" fontId="5" fillId="7" borderId="35" xfId="0" applyNumberFormat="1" applyFont="1" applyFill="1" applyBorder="1" applyAlignment="1">
      <alignment vertical="center"/>
    </xf>
    <xf numFmtId="3" fontId="5" fillId="0" borderId="50" xfId="1" quotePrefix="1" applyNumberFormat="1" applyFont="1" applyBorder="1" applyAlignment="1">
      <alignment horizontal="left" vertical="center" shrinkToFit="1"/>
    </xf>
    <xf numFmtId="3" fontId="5" fillId="0" borderId="24" xfId="1" quotePrefix="1" applyNumberFormat="1" applyFont="1" applyBorder="1" applyAlignment="1">
      <alignment horizontal="left" vertical="center" shrinkToFit="1"/>
    </xf>
    <xf numFmtId="3" fontId="5" fillId="0" borderId="50" xfId="1" applyNumberFormat="1" applyFont="1" applyBorder="1" applyAlignment="1">
      <alignment vertical="center" shrinkToFit="1"/>
    </xf>
    <xf numFmtId="3" fontId="5" fillId="0" borderId="24" xfId="1" applyNumberFormat="1" applyFont="1" applyBorder="1" applyAlignment="1">
      <alignment vertical="center" shrinkToFit="1"/>
    </xf>
    <xf numFmtId="3" fontId="5" fillId="0" borderId="35" xfId="1" applyNumberFormat="1" applyFont="1" applyBorder="1" applyAlignment="1">
      <alignment vertical="center" shrinkToFit="1"/>
    </xf>
    <xf numFmtId="3" fontId="5" fillId="0" borderId="50" xfId="1" applyNumberFormat="1" applyFont="1" applyBorder="1" applyAlignment="1">
      <alignment horizontal="left" vertical="center" shrinkToFit="1"/>
    </xf>
    <xf numFmtId="3" fontId="5" fillId="0" borderId="24" xfId="1" applyNumberFormat="1" applyFont="1" applyBorder="1" applyAlignment="1">
      <alignment horizontal="left" vertical="center" shrinkToFit="1"/>
    </xf>
    <xf numFmtId="3" fontId="5" fillId="0" borderId="35" xfId="1" applyNumberFormat="1" applyFont="1" applyBorder="1" applyAlignment="1">
      <alignment horizontal="left" vertical="center" shrinkToFit="1"/>
    </xf>
    <xf numFmtId="0" fontId="5" fillId="0" borderId="50" xfId="0" applyNumberFormat="1" applyFont="1" applyBorder="1" applyAlignment="1">
      <alignment vertical="center"/>
    </xf>
    <xf numFmtId="0" fontId="5" fillId="0" borderId="24" xfId="0" applyNumberFormat="1" applyFont="1" applyBorder="1" applyAlignment="1">
      <alignment vertical="center"/>
    </xf>
    <xf numFmtId="0" fontId="5" fillId="0" borderId="35" xfId="0" applyNumberFormat="1" applyFont="1" applyBorder="1" applyAlignment="1">
      <alignment vertical="center"/>
    </xf>
    <xf numFmtId="0" fontId="5" fillId="0" borderId="24" xfId="0" applyNumberFormat="1" applyFont="1" applyBorder="1" applyAlignment="1">
      <alignment vertical="center" shrinkToFit="1"/>
    </xf>
    <xf numFmtId="0" fontId="5" fillId="0" borderId="35" xfId="0" applyNumberFormat="1" applyFont="1" applyBorder="1" applyAlignment="1">
      <alignment vertical="center" shrinkToFit="1"/>
    </xf>
    <xf numFmtId="3" fontId="5" fillId="6" borderId="50" xfId="1" applyNumberFormat="1" applyFont="1" applyFill="1" applyBorder="1" applyAlignment="1">
      <alignment vertical="center" shrinkToFit="1"/>
    </xf>
    <xf numFmtId="0" fontId="5" fillId="6" borderId="24" xfId="0" applyNumberFormat="1" applyFont="1" applyFill="1" applyBorder="1" applyAlignment="1">
      <alignment vertical="center" shrinkToFit="1"/>
    </xf>
    <xf numFmtId="0" fontId="5" fillId="6" borderId="35" xfId="0" applyNumberFormat="1" applyFont="1" applyFill="1" applyBorder="1" applyAlignment="1">
      <alignment vertical="center" shrinkToFit="1"/>
    </xf>
    <xf numFmtId="3" fontId="5" fillId="7" borderId="50" xfId="1" applyNumberFormat="1" applyFont="1" applyFill="1" applyBorder="1" applyAlignment="1">
      <alignment vertical="center" shrinkToFit="1"/>
    </xf>
    <xf numFmtId="0" fontId="5" fillId="7" borderId="24" xfId="0" applyNumberFormat="1" applyFont="1" applyFill="1" applyBorder="1" applyAlignment="1">
      <alignment vertical="center" shrinkToFit="1"/>
    </xf>
    <xf numFmtId="0" fontId="5" fillId="7" borderId="35" xfId="0" applyNumberFormat="1" applyFont="1" applyFill="1" applyBorder="1" applyAlignment="1">
      <alignment vertical="center" shrinkToFit="1"/>
    </xf>
    <xf numFmtId="0" fontId="5" fillId="0" borderId="50" xfId="0" applyNumberFormat="1" applyFont="1" applyBorder="1" applyAlignment="1">
      <alignment vertical="center" shrinkToFit="1"/>
    </xf>
    <xf numFmtId="3" fontId="5" fillId="6" borderId="41" xfId="1" applyNumberFormat="1" applyFont="1" applyFill="1" applyBorder="1" applyAlignment="1">
      <alignment horizontal="center" vertical="center" shrinkToFit="1"/>
    </xf>
    <xf numFmtId="3" fontId="5" fillId="6" borderId="42" xfId="1" applyNumberFormat="1" applyFont="1" applyFill="1" applyBorder="1" applyAlignment="1">
      <alignment horizontal="center" vertical="center" shrinkToFit="1"/>
    </xf>
    <xf numFmtId="3" fontId="5" fillId="6" borderId="47" xfId="1" applyNumberFormat="1" applyFont="1" applyFill="1" applyBorder="1" applyAlignment="1">
      <alignment horizontal="center" vertical="center" shrinkToFit="1"/>
    </xf>
    <xf numFmtId="41" fontId="4" fillId="0" borderId="70" xfId="0" applyNumberFormat="1" applyFont="1" applyBorder="1" applyAlignment="1">
      <alignment horizontal="center" vertical="center" wrapText="1" shrinkToFit="1"/>
    </xf>
    <xf numFmtId="41" fontId="4" fillId="0" borderId="71" xfId="0" applyNumberFormat="1" applyFont="1" applyBorder="1" applyAlignment="1">
      <alignment horizontal="center" vertical="center" shrinkToFit="1"/>
    </xf>
    <xf numFmtId="3" fontId="5" fillId="7" borderId="14" xfId="1" applyNumberFormat="1" applyFont="1" applyFill="1" applyBorder="1" applyAlignment="1">
      <alignment vertical="center" shrinkToFit="1"/>
    </xf>
    <xf numFmtId="0" fontId="5" fillId="7" borderId="14" xfId="0" applyNumberFormat="1" applyFont="1" applyFill="1" applyBorder="1" applyAlignment="1">
      <alignment vertical="center" shrinkToFit="1"/>
    </xf>
    <xf numFmtId="0" fontId="5" fillId="7" borderId="32" xfId="0" applyNumberFormat="1" applyFont="1" applyFill="1" applyBorder="1" applyAlignment="1">
      <alignment vertical="center" shrinkToFit="1"/>
    </xf>
    <xf numFmtId="3" fontId="5" fillId="0" borderId="14" xfId="1" applyNumberFormat="1" applyFont="1" applyFill="1" applyBorder="1" applyAlignment="1">
      <alignment vertical="center" shrinkToFit="1"/>
    </xf>
    <xf numFmtId="0" fontId="5" fillId="0" borderId="14" xfId="0" applyNumberFormat="1" applyFont="1" applyFill="1" applyBorder="1" applyAlignment="1">
      <alignment vertical="center" shrinkToFit="1"/>
    </xf>
    <xf numFmtId="0" fontId="5" fillId="0" borderId="32" xfId="0" applyNumberFormat="1" applyFont="1" applyFill="1" applyBorder="1" applyAlignment="1">
      <alignment vertical="center" shrinkToFit="1"/>
    </xf>
    <xf numFmtId="3" fontId="5" fillId="6" borderId="14" xfId="1" applyNumberFormat="1" applyFont="1" applyFill="1" applyBorder="1" applyAlignment="1">
      <alignment vertical="center" shrinkToFit="1"/>
    </xf>
    <xf numFmtId="0" fontId="5" fillId="6" borderId="14" xfId="0" applyNumberFormat="1" applyFont="1" applyFill="1" applyBorder="1" applyAlignment="1">
      <alignment vertical="center" shrinkToFit="1"/>
    </xf>
    <xf numFmtId="0" fontId="5" fillId="6" borderId="32" xfId="0" applyNumberFormat="1" applyFont="1" applyFill="1" applyBorder="1" applyAlignment="1">
      <alignment vertical="center" shrinkToFit="1"/>
    </xf>
    <xf numFmtId="3" fontId="5" fillId="0" borderId="50" xfId="1" applyNumberFormat="1" applyFont="1" applyFill="1" applyBorder="1" applyAlignment="1">
      <alignment vertical="center" shrinkToFit="1"/>
    </xf>
    <xf numFmtId="0" fontId="5" fillId="0" borderId="24" xfId="0" applyNumberFormat="1" applyFont="1" applyFill="1" applyBorder="1" applyAlignment="1">
      <alignment vertical="center" shrinkToFit="1"/>
    </xf>
    <xf numFmtId="0" fontId="5" fillId="0" borderId="35" xfId="0" applyNumberFormat="1" applyFont="1" applyFill="1" applyBorder="1" applyAlignment="1">
      <alignment vertical="center" shrinkToFit="1"/>
    </xf>
    <xf numFmtId="0" fontId="5" fillId="0" borderId="50" xfId="0" applyNumberFormat="1" applyFont="1" applyBorder="1" applyAlignment="1">
      <alignment horizontal="left" vertical="center" wrapText="1" shrinkToFit="1"/>
    </xf>
    <xf numFmtId="0" fontId="21" fillId="0" borderId="24" xfId="0" applyNumberFormat="1" applyFont="1" applyBorder="1" applyAlignment="1">
      <alignment horizontal="left" vertical="center" shrinkToFit="1"/>
    </xf>
    <xf numFmtId="0" fontId="21" fillId="0" borderId="35" xfId="0" applyNumberFormat="1" applyFont="1" applyBorder="1" applyAlignment="1">
      <alignment horizontal="left" vertical="center" shrinkToFit="1"/>
    </xf>
    <xf numFmtId="41" fontId="4" fillId="0" borderId="70" xfId="1" applyNumberFormat="1" applyFont="1" applyBorder="1" applyAlignment="1">
      <alignment horizontal="center" vertical="center" wrapText="1"/>
    </xf>
    <xf numFmtId="41" fontId="4" fillId="0" borderId="71" xfId="1" applyNumberFormat="1" applyFont="1" applyBorder="1" applyAlignment="1">
      <alignment horizontal="center" vertical="center" wrapText="1"/>
    </xf>
    <xf numFmtId="3" fontId="5" fillId="0" borderId="14" xfId="1" applyNumberFormat="1" applyFont="1" applyBorder="1" applyAlignment="1">
      <alignment horizontal="left" vertical="center" wrapText="1" shrinkToFit="1"/>
    </xf>
    <xf numFmtId="0" fontId="21" fillId="0" borderId="14" xfId="0" applyNumberFormat="1" applyFont="1" applyBorder="1" applyAlignment="1">
      <alignment horizontal="left" vertical="center" shrinkToFit="1"/>
    </xf>
    <xf numFmtId="0" fontId="21" fillId="0" borderId="32" xfId="0" applyNumberFormat="1" applyFont="1" applyBorder="1" applyAlignment="1">
      <alignment horizontal="left" vertical="center" shrinkToFit="1"/>
    </xf>
    <xf numFmtId="41" fontId="16" fillId="0" borderId="0" xfId="1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shrinkToFit="1"/>
    </xf>
    <xf numFmtId="0" fontId="4" fillId="0" borderId="60" xfId="0" applyNumberFormat="1" applyFont="1" applyBorder="1" applyAlignment="1">
      <alignment horizontal="center" vertical="center" shrinkToFit="1"/>
    </xf>
    <xf numFmtId="0" fontId="4" fillId="0" borderId="4" xfId="0" applyNumberFormat="1" applyFont="1" applyBorder="1" applyAlignment="1">
      <alignment horizontal="center" vertical="center" shrinkToFit="1"/>
    </xf>
    <xf numFmtId="0" fontId="4" fillId="0" borderId="8" xfId="0" applyNumberFormat="1" applyFont="1" applyBorder="1" applyAlignment="1">
      <alignment horizontal="center" vertical="center"/>
    </xf>
    <xf numFmtId="0" fontId="4" fillId="0" borderId="84" xfId="0" applyNumberFormat="1" applyFont="1" applyBorder="1" applyAlignment="1">
      <alignment horizontal="center" vertical="center"/>
    </xf>
    <xf numFmtId="0" fontId="3" fillId="0" borderId="85" xfId="0" applyNumberFormat="1" applyFont="1" applyBorder="1" applyAlignment="1">
      <alignment horizontal="center" vertical="center"/>
    </xf>
    <xf numFmtId="0" fontId="3" fillId="0" borderId="86" xfId="0" applyNumberFormat="1" applyFont="1" applyBorder="1" applyAlignment="1">
      <alignment horizontal="center" vertical="center"/>
    </xf>
    <xf numFmtId="0" fontId="3" fillId="0" borderId="8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88" xfId="0" applyNumberFormat="1" applyFont="1" applyBorder="1" applyAlignment="1">
      <alignment horizontal="center" vertical="center"/>
    </xf>
    <xf numFmtId="3" fontId="5" fillId="0" borderId="60" xfId="1" applyNumberFormat="1" applyFont="1" applyBorder="1" applyAlignment="1">
      <alignment horizontal="center" vertical="center" shrinkToFit="1"/>
    </xf>
    <xf numFmtId="0" fontId="5" fillId="0" borderId="60" xfId="0" applyNumberFormat="1" applyFont="1" applyBorder="1" applyAlignment="1">
      <alignment vertical="center" shrinkToFit="1"/>
    </xf>
    <xf numFmtId="0" fontId="5" fillId="0" borderId="77" xfId="0" applyNumberFormat="1" applyFont="1" applyBorder="1" applyAlignment="1">
      <alignment vertical="center" shrinkToFit="1"/>
    </xf>
    <xf numFmtId="3" fontId="5" fillId="7" borderId="50" xfId="1" applyNumberFormat="1" applyFont="1" applyFill="1" applyBorder="1" applyAlignment="1">
      <alignment horizontal="center" vertical="center" shrinkToFit="1"/>
    </xf>
    <xf numFmtId="3" fontId="5" fillId="7" borderId="24" xfId="1" applyNumberFormat="1" applyFont="1" applyFill="1" applyBorder="1" applyAlignment="1">
      <alignment horizontal="center" vertical="center" shrinkToFit="1"/>
    </xf>
    <xf numFmtId="3" fontId="5" fillId="7" borderId="35" xfId="1" applyNumberFormat="1" applyFont="1" applyFill="1" applyBorder="1" applyAlignment="1">
      <alignment horizontal="center" vertical="center" shrinkToFit="1"/>
    </xf>
    <xf numFmtId="0" fontId="15" fillId="0" borderId="67" xfId="0" applyNumberFormat="1" applyFont="1" applyBorder="1" applyAlignment="1">
      <alignment horizontal="center" vertical="center"/>
    </xf>
    <xf numFmtId="0" fontId="15" fillId="0" borderId="21" xfId="0" applyNumberFormat="1" applyFont="1" applyBorder="1" applyAlignment="1">
      <alignment horizontal="center" vertical="center"/>
    </xf>
    <xf numFmtId="178" fontId="15" fillId="0" borderId="61" xfId="1" applyNumberFormat="1" applyFont="1" applyBorder="1" applyAlignment="1">
      <alignment horizontal="right" vertical="center"/>
    </xf>
    <xf numFmtId="178" fontId="16" fillId="0" borderId="60" xfId="0" applyNumberFormat="1" applyFont="1" applyBorder="1" applyAlignment="1">
      <alignment vertical="center"/>
    </xf>
    <xf numFmtId="178" fontId="16" fillId="0" borderId="77" xfId="0" applyNumberFormat="1" applyFont="1" applyBorder="1" applyAlignment="1">
      <alignment vertical="center"/>
    </xf>
    <xf numFmtId="41" fontId="16" fillId="0" borderId="0" xfId="1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 vertical="center"/>
    </xf>
    <xf numFmtId="0" fontId="5" fillId="0" borderId="83" xfId="0" applyNumberFormat="1" applyFont="1" applyBorder="1" applyAlignment="1">
      <alignment horizontal="center" vertical="center"/>
    </xf>
    <xf numFmtId="0" fontId="5" fillId="0" borderId="79" xfId="0" applyNumberFormat="1" applyFont="1" applyBorder="1" applyAlignment="1">
      <alignment horizontal="center" vertical="center"/>
    </xf>
    <xf numFmtId="41" fontId="5" fillId="0" borderId="70" xfId="0" applyNumberFormat="1" applyFont="1" applyBorder="1" applyAlignment="1">
      <alignment horizontal="center" vertical="center" wrapText="1"/>
    </xf>
    <xf numFmtId="41" fontId="5" fillId="0" borderId="71" xfId="0" applyNumberFormat="1" applyFont="1" applyBorder="1" applyAlignment="1">
      <alignment horizontal="center" vertical="center"/>
    </xf>
    <xf numFmtId="41" fontId="5" fillId="0" borderId="84" xfId="0" applyNumberFormat="1" applyFont="1" applyBorder="1" applyAlignment="1">
      <alignment horizontal="center" vertical="center" wrapText="1" shrinkToFit="1"/>
    </xf>
    <xf numFmtId="41" fontId="5" fillId="0" borderId="87" xfId="0" applyNumberFormat="1" applyFont="1" applyBorder="1" applyAlignment="1">
      <alignment horizontal="center" vertical="center" shrinkToFit="1"/>
    </xf>
    <xf numFmtId="0" fontId="5" fillId="0" borderId="84" xfId="0" applyNumberFormat="1" applyFont="1" applyBorder="1" applyAlignment="1">
      <alignment horizontal="center" vertical="center"/>
    </xf>
    <xf numFmtId="0" fontId="3" fillId="0" borderId="85" xfId="0" applyNumberFormat="1" applyFont="1" applyBorder="1" applyAlignment="1">
      <alignment vertical="center"/>
    </xf>
    <xf numFmtId="0" fontId="3" fillId="0" borderId="86" xfId="0" applyNumberFormat="1" applyFont="1" applyBorder="1" applyAlignment="1">
      <alignment vertical="center"/>
    </xf>
    <xf numFmtId="0" fontId="3" fillId="0" borderId="87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vertical="center"/>
    </xf>
    <xf numFmtId="0" fontId="3" fillId="0" borderId="88" xfId="0" applyNumberFormat="1" applyFont="1" applyBorder="1" applyAlignment="1">
      <alignment vertical="center"/>
    </xf>
    <xf numFmtId="0" fontId="5" fillId="0" borderId="89" xfId="0" applyNumberFormat="1" applyFont="1" applyBorder="1" applyAlignment="1">
      <alignment horizontal="center" vertical="center" wrapText="1"/>
    </xf>
    <xf numFmtId="0" fontId="5" fillId="0" borderId="90" xfId="0" applyNumberFormat="1" applyFont="1" applyBorder="1" applyAlignment="1">
      <alignment horizontal="center" vertical="center" wrapText="1"/>
    </xf>
    <xf numFmtId="0" fontId="5" fillId="0" borderId="91" xfId="0" applyNumberFormat="1" applyFont="1" applyBorder="1" applyAlignment="1">
      <alignment horizontal="center" vertical="center" wrapText="1"/>
    </xf>
    <xf numFmtId="0" fontId="4" fillId="8" borderId="39" xfId="0" applyNumberFormat="1" applyFont="1" applyFill="1" applyBorder="1" applyAlignment="1">
      <alignment horizontal="center" vertical="center"/>
    </xf>
    <xf numFmtId="0" fontId="4" fillId="8" borderId="16" xfId="0" applyNumberFormat="1" applyFont="1" applyFill="1" applyBorder="1" applyAlignment="1">
      <alignment horizontal="center" vertical="center"/>
    </xf>
    <xf numFmtId="0" fontId="4" fillId="9" borderId="53" xfId="0" applyNumberFormat="1" applyFont="1" applyFill="1" applyBorder="1" applyAlignment="1">
      <alignment horizontal="center" vertical="center" shrinkToFit="1"/>
    </xf>
    <xf numFmtId="0" fontId="4" fillId="9" borderId="51" xfId="0" applyNumberFormat="1" applyFont="1" applyFill="1" applyBorder="1" applyAlignment="1">
      <alignment horizontal="center" vertical="center" shrinkToFit="1"/>
    </xf>
    <xf numFmtId="0" fontId="4" fillId="9" borderId="54" xfId="0" applyNumberFormat="1" applyFont="1" applyFill="1" applyBorder="1" applyAlignment="1">
      <alignment horizontal="center" vertical="center" shrinkToFit="1"/>
    </xf>
    <xf numFmtId="0" fontId="4" fillId="9" borderId="0" xfId="0" applyNumberFormat="1" applyFont="1" applyFill="1" applyBorder="1" applyAlignment="1">
      <alignment horizontal="center" vertical="center" shrinkToFit="1"/>
    </xf>
    <xf numFmtId="0" fontId="4" fillId="9" borderId="50" xfId="0" applyNumberFormat="1" applyFont="1" applyFill="1" applyBorder="1" applyAlignment="1">
      <alignment horizontal="center" vertical="center" shrinkToFit="1"/>
    </xf>
    <xf numFmtId="0" fontId="4" fillId="9" borderId="37" xfId="0" applyNumberFormat="1" applyFont="1" applyFill="1" applyBorder="1" applyAlignment="1">
      <alignment horizontal="center" vertical="center" shrinkToFit="1"/>
    </xf>
    <xf numFmtId="0" fontId="5" fillId="5" borderId="0" xfId="0" applyNumberFormat="1" applyFont="1" applyFill="1" applyBorder="1" applyAlignment="1">
      <alignment horizontal="left" vertical="center"/>
    </xf>
    <xf numFmtId="0" fontId="5" fillId="5" borderId="24" xfId="0" applyNumberFormat="1" applyFont="1" applyFill="1" applyBorder="1" applyAlignment="1">
      <alignment horizontal="left" vertical="center" shrinkToFit="1"/>
    </xf>
    <xf numFmtId="0" fontId="5" fillId="5" borderId="37" xfId="0" applyNumberFormat="1" applyFont="1" applyFill="1" applyBorder="1" applyAlignment="1">
      <alignment horizontal="left" vertical="center" shrinkToFit="1"/>
    </xf>
    <xf numFmtId="0" fontId="5" fillId="5" borderId="24" xfId="0" applyNumberFormat="1" applyFont="1" applyFill="1" applyBorder="1" applyAlignment="1">
      <alignment horizontal="left" vertical="center"/>
    </xf>
    <xf numFmtId="0" fontId="4" fillId="8" borderId="10" xfId="0" applyNumberFormat="1" applyFont="1" applyFill="1" applyBorder="1" applyAlignment="1">
      <alignment horizontal="left" vertical="center"/>
    </xf>
    <xf numFmtId="41" fontId="4" fillId="9" borderId="0" xfId="1" applyNumberFormat="1" applyFont="1" applyFill="1" applyBorder="1" applyAlignment="1">
      <alignment horizontal="center" vertical="center" shrinkToFit="1"/>
    </xf>
    <xf numFmtId="0" fontId="5" fillId="5" borderId="55" xfId="0" applyNumberFormat="1" applyFont="1" applyFill="1" applyBorder="1" applyAlignment="1">
      <alignment horizontal="center" vertical="center"/>
    </xf>
    <xf numFmtId="0" fontId="5" fillId="5" borderId="25" xfId="0" applyNumberFormat="1" applyFont="1" applyFill="1" applyBorder="1" applyAlignment="1">
      <alignment horizontal="center" vertical="center"/>
    </xf>
    <xf numFmtId="41" fontId="5" fillId="5" borderId="24" xfId="1" applyNumberFormat="1" applyFont="1" applyFill="1" applyBorder="1" applyAlignment="1">
      <alignment horizontal="center" vertical="center"/>
    </xf>
    <xf numFmtId="0" fontId="5" fillId="5" borderId="50" xfId="0" applyNumberFormat="1" applyFont="1" applyFill="1" applyBorder="1" applyAlignment="1">
      <alignment horizontal="center" vertical="center"/>
    </xf>
    <xf numFmtId="0" fontId="5" fillId="5" borderId="37" xfId="0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horizontal="center" vertical="center"/>
    </xf>
    <xf numFmtId="42" fontId="12" fillId="0" borderId="0" xfId="2" applyNumberFormat="1" applyFont="1" applyFill="1" applyAlignment="1">
      <alignment horizontal="left" vertical="center"/>
    </xf>
    <xf numFmtId="42" fontId="11" fillId="3" borderId="74" xfId="2" applyNumberFormat="1" applyFont="1" applyFill="1" applyBorder="1" applyAlignment="1">
      <alignment horizontal="center" vertical="center"/>
    </xf>
    <xf numFmtId="42" fontId="11" fillId="3" borderId="75" xfId="2" applyNumberFormat="1" applyFont="1" applyFill="1" applyBorder="1" applyAlignment="1">
      <alignment horizontal="center" vertical="center"/>
    </xf>
    <xf numFmtId="0" fontId="11" fillId="0" borderId="13" xfId="0" applyNumberFormat="1" applyFont="1" applyBorder="1" applyAlignment="1">
      <alignment horizontal="center" vertical="center" wrapText="1"/>
    </xf>
    <xf numFmtId="0" fontId="11" fillId="0" borderId="12" xfId="0" applyNumberFormat="1" applyFont="1" applyBorder="1" applyAlignment="1">
      <alignment horizontal="center" vertical="center"/>
    </xf>
    <xf numFmtId="0" fontId="11" fillId="0" borderId="13" xfId="0" applyNumberFormat="1" applyFont="1" applyBorder="1" applyAlignment="1">
      <alignment horizontal="center" vertical="center"/>
    </xf>
    <xf numFmtId="41" fontId="11" fillId="3" borderId="13" xfId="1" applyNumberFormat="1" applyFont="1" applyFill="1" applyBorder="1" applyAlignment="1">
      <alignment horizontal="center" vertical="center"/>
    </xf>
    <xf numFmtId="41" fontId="11" fillId="3" borderId="12" xfId="1" applyNumberFormat="1" applyFont="1" applyFill="1" applyBorder="1" applyAlignment="1">
      <alignment horizontal="center" vertical="center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2" fontId="13" fillId="0" borderId="0" xfId="2" applyNumberFormat="1" applyFont="1" applyFill="1" applyAlignment="1">
      <alignment horizontal="center" vertical="center"/>
    </xf>
    <xf numFmtId="42" fontId="11" fillId="2" borderId="13" xfId="2" applyNumberFormat="1" applyFont="1" applyFill="1" applyBorder="1" applyAlignment="1">
      <alignment horizontal="center" vertical="center"/>
    </xf>
    <xf numFmtId="42" fontId="11" fillId="2" borderId="12" xfId="2" applyNumberFormat="1" applyFont="1" applyFill="1" applyBorder="1" applyAlignment="1">
      <alignment horizontal="center" vertical="center"/>
    </xf>
    <xf numFmtId="41" fontId="11" fillId="2" borderId="13" xfId="1" applyNumberFormat="1" applyFont="1" applyFill="1" applyBorder="1" applyAlignment="1">
      <alignment horizontal="center" vertical="center"/>
    </xf>
    <xf numFmtId="41" fontId="11" fillId="2" borderId="12" xfId="1" applyNumberFormat="1" applyFont="1" applyFill="1" applyBorder="1" applyAlignment="1">
      <alignment horizontal="center" vertical="center"/>
    </xf>
    <xf numFmtId="41" fontId="11" fillId="2" borderId="74" xfId="1" applyNumberFormat="1" applyFont="1" applyFill="1" applyBorder="1" applyAlignment="1">
      <alignment horizontal="center" vertical="center"/>
    </xf>
    <xf numFmtId="41" fontId="11" fillId="2" borderId="75" xfId="1" applyNumberFormat="1" applyFont="1" applyFill="1" applyBorder="1" applyAlignment="1">
      <alignment horizontal="center" vertical="center"/>
    </xf>
    <xf numFmtId="41" fontId="11" fillId="2" borderId="9" xfId="1" applyNumberFormat="1" applyFont="1" applyFill="1" applyBorder="1" applyAlignment="1">
      <alignment horizontal="center" vertical="center"/>
    </xf>
    <xf numFmtId="41" fontId="11" fillId="2" borderId="13" xfId="1" applyNumberFormat="1" applyFont="1" applyFill="1" applyBorder="1" applyAlignment="1">
      <alignment horizontal="center" vertical="center" wrapText="1"/>
    </xf>
    <xf numFmtId="41" fontId="11" fillId="2" borderId="12" xfId="1" applyNumberFormat="1" applyFont="1" applyFill="1" applyBorder="1" applyAlignment="1">
      <alignment horizontal="center" vertical="center" wrapText="1"/>
    </xf>
  </cellXfs>
  <cellStyles count="7">
    <cellStyle name="쉼표 [0]" xfId="1" builtinId="6"/>
    <cellStyle name="쉼표 [0] 2 2" xfId="3"/>
    <cellStyle name="쉼표 [0] 3 12" xfId="6"/>
    <cellStyle name="쉼표 [0] 4" xfId="4"/>
    <cellStyle name="통화 [0]" xfId="2" builtinId="7"/>
    <cellStyle name="표준" xfId="0" builtinId="0"/>
    <cellStyle name="표준 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3" name="Line 1">
          <a:extLst>
            <a:ext uri="{FF2B5EF4-FFF2-40B4-BE49-F238E27FC236}">
              <a16:creationId xmlns:a16="http://schemas.microsoft.com/office/drawing/2014/main" id="{00000000-0008-0000-0000-0000EF750200}"/>
            </a:ext>
          </a:extLst>
        </xdr:cNvPr>
        <xdr:cNvSpPr>
          <a:spLocks noChangeShapeType="1"/>
        </xdr:cNvSpPr>
      </xdr:nvSpPr>
      <xdr:spPr>
        <a:xfrm>
          <a:off x="15065375" y="89296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>
          <a:extLst>
            <a:ext uri="{FF2B5EF4-FFF2-40B4-BE49-F238E27FC236}">
              <a16:creationId xmlns:a16="http://schemas.microsoft.com/office/drawing/2014/main" id="{00000000-0008-0000-0000-0000F0750200}"/>
            </a:ext>
          </a:extLst>
        </xdr:cNvPr>
        <xdr:cNvSpPr>
          <a:spLocks noChangeShapeType="1"/>
        </xdr:cNvSpPr>
      </xdr:nvSpPr>
      <xdr:spPr>
        <a:xfrm>
          <a:off x="15065375" y="44846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5" name="Line 3">
          <a:extLst>
            <a:ext uri="{FF2B5EF4-FFF2-40B4-BE49-F238E27FC236}">
              <a16:creationId xmlns:a16="http://schemas.microsoft.com/office/drawing/2014/main" id="{00000000-0008-0000-0000-0000F1750200}"/>
            </a:ext>
          </a:extLst>
        </xdr:cNvPr>
        <xdr:cNvSpPr>
          <a:spLocks noChangeShapeType="1"/>
        </xdr:cNvSpPr>
      </xdr:nvSpPr>
      <xdr:spPr>
        <a:xfrm>
          <a:off x="15065375" y="89296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6" name="Line 4">
          <a:extLst>
            <a:ext uri="{FF2B5EF4-FFF2-40B4-BE49-F238E27FC236}">
              <a16:creationId xmlns:a16="http://schemas.microsoft.com/office/drawing/2014/main" id="{00000000-0008-0000-0000-0000F2750200}"/>
            </a:ext>
          </a:extLst>
        </xdr:cNvPr>
        <xdr:cNvSpPr>
          <a:spLocks noChangeShapeType="1"/>
        </xdr:cNvSpPr>
      </xdr:nvSpPr>
      <xdr:spPr>
        <a:xfrm>
          <a:off x="15065375" y="89296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>
          <a:extLst>
            <a:ext uri="{FF2B5EF4-FFF2-40B4-BE49-F238E27FC236}">
              <a16:creationId xmlns:a16="http://schemas.microsoft.com/office/drawing/2014/main" id="{00000000-0008-0000-0000-0000F3750200}"/>
            </a:ext>
          </a:extLst>
        </xdr:cNvPr>
        <xdr:cNvSpPr>
          <a:spLocks noChangeShapeType="1"/>
        </xdr:cNvSpPr>
      </xdr:nvSpPr>
      <xdr:spPr>
        <a:xfrm>
          <a:off x="15065375" y="44846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41"/>
  <sheetViews>
    <sheetView view="pageBreakPreview" topLeftCell="G19" zoomScale="120" zoomScaleNormal="100" zoomScaleSheetLayoutView="120" workbookViewId="0">
      <selection activeCell="K37" sqref="K37"/>
    </sheetView>
  </sheetViews>
  <sheetFormatPr defaultColWidth="9" defaultRowHeight="12.95" customHeight="1"/>
  <cols>
    <col min="1" max="2" width="9" style="4"/>
    <col min="3" max="3" width="16.25" style="4" customWidth="1"/>
    <col min="4" max="4" width="13.75" style="2" customWidth="1"/>
    <col min="5" max="5" width="13.75" style="13" customWidth="1"/>
    <col min="6" max="6" width="10.25" style="2" customWidth="1"/>
    <col min="7" max="7" width="10" style="2" customWidth="1"/>
    <col min="8" max="9" width="9" style="4"/>
    <col min="10" max="10" width="16.25" style="5" customWidth="1"/>
    <col min="11" max="11" width="13.75" style="144" customWidth="1"/>
    <col min="12" max="12" width="13.75" style="162" customWidth="1"/>
    <col min="13" max="13" width="9.375" style="144" customWidth="1"/>
    <col min="14" max="14" width="10" style="144" customWidth="1"/>
    <col min="15" max="15" width="6.625" style="1" customWidth="1"/>
    <col min="16" max="16" width="4.875" style="16" customWidth="1"/>
    <col min="17" max="18" width="8.75" style="14" customWidth="1"/>
    <col min="19" max="19" width="6.75" style="16" customWidth="1"/>
    <col min="20" max="20" width="5" style="1" customWidth="1"/>
    <col min="21" max="22" width="5.5" style="1" customWidth="1"/>
    <col min="23" max="23" width="6.375" style="1" customWidth="1"/>
    <col min="24" max="16384" width="9" style="1"/>
  </cols>
  <sheetData>
    <row r="1" spans="1:17" ht="8.4499999999999993" customHeight="1"/>
    <row r="2" spans="1:17" ht="23.25" customHeight="1">
      <c r="A2" s="548" t="s">
        <v>1</v>
      </c>
      <c r="B2" s="548"/>
      <c r="C2" s="548"/>
      <c r="D2" s="548"/>
      <c r="E2" s="548"/>
      <c r="F2" s="548"/>
      <c r="G2" s="548"/>
      <c r="H2" s="548"/>
      <c r="I2" s="548"/>
      <c r="J2" s="548"/>
      <c r="K2" s="548"/>
      <c r="L2" s="548"/>
      <c r="M2" s="548"/>
      <c r="N2" s="548"/>
    </row>
    <row r="3" spans="1:17" ht="10.5" customHeight="1">
      <c r="A3" s="40"/>
      <c r="B3" s="40"/>
      <c r="C3" s="40"/>
      <c r="D3" s="40"/>
      <c r="E3" s="40"/>
      <c r="F3" s="40"/>
      <c r="G3" s="40"/>
      <c r="H3" s="40"/>
      <c r="I3" s="40"/>
      <c r="J3" s="40"/>
      <c r="K3" s="171"/>
      <c r="L3" s="171"/>
      <c r="M3" s="549" t="s">
        <v>25</v>
      </c>
      <c r="N3" s="549"/>
    </row>
    <row r="4" spans="1:17" ht="21.2" customHeight="1">
      <c r="A4" s="550" t="s">
        <v>2</v>
      </c>
      <c r="B4" s="551"/>
      <c r="C4" s="551"/>
      <c r="D4" s="551"/>
      <c r="E4" s="551"/>
      <c r="F4" s="551"/>
      <c r="G4" s="552"/>
      <c r="H4" s="555" t="s">
        <v>5</v>
      </c>
      <c r="I4" s="551"/>
      <c r="J4" s="551"/>
      <c r="K4" s="551"/>
      <c r="L4" s="551"/>
      <c r="M4" s="556"/>
      <c r="N4" s="557"/>
    </row>
    <row r="5" spans="1:17" ht="15" customHeight="1">
      <c r="A5" s="560" t="s">
        <v>101</v>
      </c>
      <c r="B5" s="554"/>
      <c r="C5" s="554"/>
      <c r="D5" s="542" t="s">
        <v>215</v>
      </c>
      <c r="E5" s="542" t="s">
        <v>216</v>
      </c>
      <c r="F5" s="542" t="s">
        <v>10</v>
      </c>
      <c r="G5" s="546" t="s">
        <v>6</v>
      </c>
      <c r="H5" s="553" t="s">
        <v>101</v>
      </c>
      <c r="I5" s="554"/>
      <c r="J5" s="554"/>
      <c r="K5" s="544" t="s">
        <v>215</v>
      </c>
      <c r="L5" s="544" t="s">
        <v>216</v>
      </c>
      <c r="M5" s="544" t="s">
        <v>10</v>
      </c>
      <c r="N5" s="558" t="s">
        <v>6</v>
      </c>
    </row>
    <row r="6" spans="1:17" ht="16.5" customHeight="1">
      <c r="A6" s="9" t="s">
        <v>54</v>
      </c>
      <c r="B6" s="22" t="s">
        <v>75</v>
      </c>
      <c r="C6" s="22" t="s">
        <v>85</v>
      </c>
      <c r="D6" s="543"/>
      <c r="E6" s="543"/>
      <c r="F6" s="543"/>
      <c r="G6" s="547"/>
      <c r="H6" s="24" t="s">
        <v>54</v>
      </c>
      <c r="I6" s="22" t="s">
        <v>75</v>
      </c>
      <c r="J6" s="23" t="s">
        <v>85</v>
      </c>
      <c r="K6" s="545"/>
      <c r="L6" s="545"/>
      <c r="M6" s="545"/>
      <c r="N6" s="559"/>
    </row>
    <row r="7" spans="1:17" ht="24" customHeight="1">
      <c r="A7" s="538" t="s">
        <v>11</v>
      </c>
      <c r="B7" s="539"/>
      <c r="C7" s="539"/>
      <c r="D7" s="227">
        <f>SUM(D8,D11,D14,D17,D22,D26)</f>
        <v>158550000</v>
      </c>
      <c r="E7" s="227">
        <f t="shared" ref="E7:F7" si="0">SUM(E8,E11,E14,E17,E22,E26)</f>
        <v>97074536</v>
      </c>
      <c r="F7" s="227">
        <f t="shared" si="0"/>
        <v>-61475464</v>
      </c>
      <c r="G7" s="222">
        <f>F7/D7*100</f>
        <v>-38.773550299590035</v>
      </c>
      <c r="H7" s="540" t="s">
        <v>11</v>
      </c>
      <c r="I7" s="541"/>
      <c r="J7" s="541"/>
      <c r="K7" s="172">
        <f>SUM(K8+K20+K23+K35+K38+K41)</f>
        <v>158550000</v>
      </c>
      <c r="L7" s="172">
        <f>SUM(L8+L20+L23+L35+L38+L41)</f>
        <v>95074536</v>
      </c>
      <c r="M7" s="172">
        <f>L7-K7</f>
        <v>-63475464</v>
      </c>
      <c r="N7" s="236">
        <f>M7/K7*100</f>
        <v>-40.034982024597923</v>
      </c>
      <c r="P7" s="20"/>
      <c r="Q7" s="18"/>
    </row>
    <row r="8" spans="1:17" ht="16.5" customHeight="1">
      <c r="A8" s="176" t="s">
        <v>117</v>
      </c>
      <c r="B8" s="177" t="s">
        <v>53</v>
      </c>
      <c r="C8" s="177"/>
      <c r="D8" s="228">
        <f>D9</f>
        <v>18800000</v>
      </c>
      <c r="E8" s="228">
        <f>E9</f>
        <v>10850000</v>
      </c>
      <c r="F8" s="228">
        <f>E8-D8</f>
        <v>-7950000</v>
      </c>
      <c r="G8" s="223">
        <f>F8/D8*100</f>
        <v>-42.287234042553187</v>
      </c>
      <c r="H8" s="178" t="s">
        <v>98</v>
      </c>
      <c r="I8" s="179" t="s">
        <v>53</v>
      </c>
      <c r="J8" s="179"/>
      <c r="K8" s="180">
        <f>SUM(K9+K14+K16)</f>
        <v>114737200</v>
      </c>
      <c r="L8" s="228">
        <f>SUM(L9+L14+L16)</f>
        <v>53543270</v>
      </c>
      <c r="M8" s="180">
        <f>L8-K8</f>
        <v>-61193930</v>
      </c>
      <c r="N8" s="237">
        <f>M8/K8*100</f>
        <v>-53.333992811398566</v>
      </c>
      <c r="Q8" s="15"/>
    </row>
    <row r="9" spans="1:17" ht="16.5" customHeight="1">
      <c r="A9" s="157"/>
      <c r="B9" s="185" t="s">
        <v>145</v>
      </c>
      <c r="C9" s="185" t="s">
        <v>76</v>
      </c>
      <c r="D9" s="229">
        <f>D10</f>
        <v>18800000</v>
      </c>
      <c r="E9" s="229">
        <f>E10</f>
        <v>10850000</v>
      </c>
      <c r="F9" s="229">
        <f>E9-D9</f>
        <v>-7950000</v>
      </c>
      <c r="G9" s="224">
        <f>F9/D9*100</f>
        <v>-42.287234042553187</v>
      </c>
      <c r="H9" s="167"/>
      <c r="I9" s="86" t="s">
        <v>89</v>
      </c>
      <c r="J9" s="86" t="s">
        <v>76</v>
      </c>
      <c r="K9" s="188">
        <f>SUM(K10:K13)</f>
        <v>104457200</v>
      </c>
      <c r="L9" s="229">
        <f>SUM(L10:L13)</f>
        <v>49774200</v>
      </c>
      <c r="M9" s="188">
        <f>L9-K9</f>
        <v>-54683000</v>
      </c>
      <c r="N9" s="238">
        <f>M9/K9*100</f>
        <v>-52.349670487051156</v>
      </c>
      <c r="P9" s="17"/>
      <c r="Q9" s="15"/>
    </row>
    <row r="10" spans="1:17" ht="16.5" customHeight="1">
      <c r="A10" s="159"/>
      <c r="B10" s="160"/>
      <c r="C10" s="160" t="s">
        <v>145</v>
      </c>
      <c r="D10" s="230">
        <f>'나. 세입결산'!D9</f>
        <v>18800000</v>
      </c>
      <c r="E10" s="230">
        <f>'나. 세입결산'!E9</f>
        <v>10850000</v>
      </c>
      <c r="F10" s="231">
        <f t="shared" ref="F10:F30" si="1">E10-D10</f>
        <v>-7950000</v>
      </c>
      <c r="G10" s="225">
        <f t="shared" ref="G10:G17" si="2">F10/D10*100</f>
        <v>-42.287234042553187</v>
      </c>
      <c r="H10" s="168"/>
      <c r="I10" s="93"/>
      <c r="J10" s="93" t="s">
        <v>59</v>
      </c>
      <c r="K10" s="174">
        <f>'다. 세출결산'!D9</f>
        <v>69066200</v>
      </c>
      <c r="L10" s="174">
        <f>'다. 세출결산'!E9</f>
        <v>33936390</v>
      </c>
      <c r="M10" s="173">
        <f>L10-K10</f>
        <v>-35129810</v>
      </c>
      <c r="N10" s="239">
        <f>M10/K10*100</f>
        <v>-50.863968192835287</v>
      </c>
    </row>
    <row r="11" spans="1:17" ht="16.5" customHeight="1">
      <c r="A11" s="181" t="s">
        <v>144</v>
      </c>
      <c r="B11" s="182" t="s">
        <v>53</v>
      </c>
      <c r="C11" s="182"/>
      <c r="D11" s="232">
        <f>SUM(D12)</f>
        <v>112042000</v>
      </c>
      <c r="E11" s="232">
        <f>E12</f>
        <v>80937500</v>
      </c>
      <c r="F11" s="232">
        <f t="shared" si="1"/>
        <v>-31104500</v>
      </c>
      <c r="G11" s="226">
        <v>0</v>
      </c>
      <c r="H11" s="167"/>
      <c r="I11" s="87"/>
      <c r="J11" s="87" t="s">
        <v>58</v>
      </c>
      <c r="K11" s="231">
        <f>'다. 세출결산'!D16</f>
        <v>18947820</v>
      </c>
      <c r="L11" s="230">
        <f>'다. 세출결산'!E16</f>
        <v>8402600</v>
      </c>
      <c r="M11" s="231">
        <f t="shared" ref="M11:M28" si="3">L11-K11</f>
        <v>-10545220</v>
      </c>
      <c r="N11" s="239">
        <f t="shared" ref="N11:N13" si="4">M11/K11*100</f>
        <v>-55.654001357412099</v>
      </c>
    </row>
    <row r="12" spans="1:17" ht="16.5" customHeight="1">
      <c r="A12" s="163"/>
      <c r="B12" s="186" t="s">
        <v>144</v>
      </c>
      <c r="C12" s="186" t="s">
        <v>76</v>
      </c>
      <c r="D12" s="187">
        <f>SUM(D13)</f>
        <v>112042000</v>
      </c>
      <c r="E12" s="229">
        <f>E13</f>
        <v>80937500</v>
      </c>
      <c r="F12" s="229">
        <f t="shared" si="1"/>
        <v>-31104500</v>
      </c>
      <c r="G12" s="224">
        <v>0</v>
      </c>
      <c r="H12" s="167"/>
      <c r="I12" s="87"/>
      <c r="J12" s="87" t="s">
        <v>29</v>
      </c>
      <c r="K12" s="231">
        <f>'다. 세출결산'!D27</f>
        <v>7334510</v>
      </c>
      <c r="L12" s="230">
        <f>'다. 세출결산'!E27</f>
        <v>3512460</v>
      </c>
      <c r="M12" s="231">
        <f t="shared" si="3"/>
        <v>-3822050</v>
      </c>
      <c r="N12" s="239">
        <f t="shared" si="4"/>
        <v>-52.110502269408585</v>
      </c>
      <c r="O12" s="10"/>
    </row>
    <row r="13" spans="1:17" ht="16.5" customHeight="1">
      <c r="A13" s="157"/>
      <c r="B13" s="158"/>
      <c r="C13" s="158" t="s">
        <v>116</v>
      </c>
      <c r="D13" s="233">
        <f>'나. 세입결산'!D18</f>
        <v>112042000</v>
      </c>
      <c r="E13" s="230">
        <f>'나. 세입결산'!E18</f>
        <v>80937500</v>
      </c>
      <c r="F13" s="231">
        <f t="shared" si="1"/>
        <v>-31104500</v>
      </c>
      <c r="G13" s="225">
        <v>0</v>
      </c>
      <c r="H13" s="167"/>
      <c r="I13" s="87"/>
      <c r="J13" s="87" t="s">
        <v>30</v>
      </c>
      <c r="K13" s="231">
        <f>'다. 세출결산'!D29</f>
        <v>9108670</v>
      </c>
      <c r="L13" s="230">
        <f>'다. 세출결산'!E29</f>
        <v>3922750</v>
      </c>
      <c r="M13" s="231">
        <f t="shared" si="3"/>
        <v>-5185920</v>
      </c>
      <c r="N13" s="239">
        <f t="shared" si="4"/>
        <v>-56.933888262501554</v>
      </c>
      <c r="O13" s="10"/>
    </row>
    <row r="14" spans="1:17" ht="16.5" customHeight="1">
      <c r="A14" s="181" t="s">
        <v>96</v>
      </c>
      <c r="B14" s="182" t="s">
        <v>53</v>
      </c>
      <c r="C14" s="182"/>
      <c r="D14" s="234">
        <f>SUM(D15)</f>
        <v>0</v>
      </c>
      <c r="E14" s="234">
        <f>SUM(E15)</f>
        <v>0</v>
      </c>
      <c r="F14" s="232">
        <f t="shared" si="1"/>
        <v>0</v>
      </c>
      <c r="G14" s="226">
        <v>0</v>
      </c>
      <c r="H14" s="167"/>
      <c r="I14" s="86" t="s">
        <v>124</v>
      </c>
      <c r="J14" s="86" t="s">
        <v>76</v>
      </c>
      <c r="K14" s="235">
        <f>K15</f>
        <v>360000</v>
      </c>
      <c r="L14" s="235">
        <f>L15</f>
        <v>0</v>
      </c>
      <c r="M14" s="229">
        <f t="shared" si="3"/>
        <v>-360000</v>
      </c>
      <c r="N14" s="238">
        <v>0</v>
      </c>
      <c r="O14" s="10"/>
      <c r="P14" s="18"/>
    </row>
    <row r="15" spans="1:17" ht="16.5" customHeight="1">
      <c r="A15" s="157"/>
      <c r="B15" s="185" t="s">
        <v>134</v>
      </c>
      <c r="C15" s="185" t="s">
        <v>76</v>
      </c>
      <c r="D15" s="235">
        <f>SUM(D16:D17)</f>
        <v>0</v>
      </c>
      <c r="E15" s="235">
        <f>SUM(E16:E17)</f>
        <v>0</v>
      </c>
      <c r="F15" s="229">
        <f t="shared" si="1"/>
        <v>0</v>
      </c>
      <c r="G15" s="224">
        <v>0</v>
      </c>
      <c r="H15" s="167"/>
      <c r="I15" s="87"/>
      <c r="J15" s="87" t="s">
        <v>94</v>
      </c>
      <c r="K15" s="233">
        <f>'다. 세출결산'!D44</f>
        <v>360000</v>
      </c>
      <c r="L15" s="230">
        <f>'다. 세출결산'!E44</f>
        <v>0</v>
      </c>
      <c r="M15" s="231">
        <f t="shared" si="3"/>
        <v>-360000</v>
      </c>
      <c r="N15" s="239">
        <v>0</v>
      </c>
      <c r="O15" s="10"/>
    </row>
    <row r="16" spans="1:17" ht="16.5" customHeight="1">
      <c r="A16" s="157"/>
      <c r="B16" s="158"/>
      <c r="C16" s="158" t="s">
        <v>126</v>
      </c>
      <c r="D16" s="233">
        <f>'나. 세입결산'!D23</f>
        <v>0</v>
      </c>
      <c r="E16" s="230">
        <f>'나. 세입결산'!E23</f>
        <v>0</v>
      </c>
      <c r="F16" s="231">
        <f t="shared" si="1"/>
        <v>0</v>
      </c>
      <c r="G16" s="225">
        <v>0</v>
      </c>
      <c r="H16" s="167"/>
      <c r="I16" s="86" t="s">
        <v>73</v>
      </c>
      <c r="J16" s="86" t="s">
        <v>76</v>
      </c>
      <c r="K16" s="235">
        <f>SUM(K17:K19)</f>
        <v>9920000</v>
      </c>
      <c r="L16" s="235">
        <f>SUM(L17:L19)</f>
        <v>3769070</v>
      </c>
      <c r="M16" s="229">
        <f t="shared" si="3"/>
        <v>-6150930</v>
      </c>
      <c r="N16" s="238">
        <f>M16/K16*100</f>
        <v>-62.005342741935486</v>
      </c>
      <c r="O16" s="10"/>
    </row>
    <row r="17" spans="1:19" ht="16.5" customHeight="1">
      <c r="A17" s="464"/>
      <c r="B17" s="465"/>
      <c r="C17" s="465" t="s">
        <v>114</v>
      </c>
      <c r="D17" s="466">
        <f>'나. 세입결산'!D24</f>
        <v>0</v>
      </c>
      <c r="E17" s="467">
        <f>'나. 세입결산'!E24</f>
        <v>0</v>
      </c>
      <c r="F17" s="467">
        <f t="shared" si="1"/>
        <v>0</v>
      </c>
      <c r="G17" s="468" t="e">
        <f t="shared" si="2"/>
        <v>#DIV/0!</v>
      </c>
      <c r="H17" s="167"/>
      <c r="I17" s="87"/>
      <c r="J17" s="87" t="s">
        <v>125</v>
      </c>
      <c r="K17" s="233">
        <f>'다. 세출결산'!D50</f>
        <v>2880000</v>
      </c>
      <c r="L17" s="230">
        <f>'다. 세출결산'!E50</f>
        <v>1559200</v>
      </c>
      <c r="M17" s="231">
        <f t="shared" si="3"/>
        <v>-1320800</v>
      </c>
      <c r="N17" s="239">
        <f t="shared" ref="N17:N19" si="5">M17/K17*100</f>
        <v>-45.861111111111114</v>
      </c>
      <c r="O17" s="10"/>
    </row>
    <row r="18" spans="1:19" ht="16.5" customHeight="1">
      <c r="A18" s="181" t="s">
        <v>68</v>
      </c>
      <c r="B18" s="182" t="s">
        <v>53</v>
      </c>
      <c r="C18" s="182"/>
      <c r="D18" s="232">
        <f>D19</f>
        <v>0</v>
      </c>
      <c r="E18" s="232">
        <f>E19</f>
        <v>0</v>
      </c>
      <c r="F18" s="232">
        <f t="shared" ref="F18:F19" si="6">E18-D18</f>
        <v>0</v>
      </c>
      <c r="G18" s="226">
        <v>0</v>
      </c>
      <c r="H18" s="167"/>
      <c r="I18" s="87"/>
      <c r="J18" s="87" t="s">
        <v>140</v>
      </c>
      <c r="K18" s="233">
        <f>'다. 세출결산'!D59</f>
        <v>5400000</v>
      </c>
      <c r="L18" s="230">
        <f>'다. 세출결산'!E59</f>
        <v>2179870</v>
      </c>
      <c r="M18" s="231">
        <f t="shared" si="3"/>
        <v>-3220130</v>
      </c>
      <c r="N18" s="239">
        <f t="shared" si="5"/>
        <v>-59.632037037037037</v>
      </c>
      <c r="O18" s="10"/>
      <c r="Q18" s="15"/>
    </row>
    <row r="19" spans="1:19" ht="16.5" customHeight="1">
      <c r="A19" s="157"/>
      <c r="B19" s="186" t="s">
        <v>68</v>
      </c>
      <c r="C19" s="185" t="s">
        <v>76</v>
      </c>
      <c r="D19" s="229">
        <f>SUM(D20)</f>
        <v>0</v>
      </c>
      <c r="E19" s="229">
        <f>SUM(E20)</f>
        <v>0</v>
      </c>
      <c r="F19" s="229">
        <f t="shared" si="6"/>
        <v>0</v>
      </c>
      <c r="G19" s="224">
        <v>0</v>
      </c>
      <c r="H19" s="167"/>
      <c r="I19" s="87"/>
      <c r="J19" s="87" t="s">
        <v>74</v>
      </c>
      <c r="K19" s="233">
        <f>'다. 세출결산'!D68</f>
        <v>1640000</v>
      </c>
      <c r="L19" s="230">
        <f>'다. 세출결산'!E68</f>
        <v>30000</v>
      </c>
      <c r="M19" s="231">
        <f t="shared" si="3"/>
        <v>-1610000</v>
      </c>
      <c r="N19" s="239">
        <f t="shared" si="5"/>
        <v>-98.170731707317074</v>
      </c>
      <c r="O19" s="10"/>
    </row>
    <row r="20" spans="1:19" ht="16.5" customHeight="1">
      <c r="A20" s="163"/>
      <c r="B20" s="164"/>
      <c r="C20" s="164" t="s">
        <v>106</v>
      </c>
      <c r="D20" s="161">
        <f>'나. 세입결산'!D27</f>
        <v>0</v>
      </c>
      <c r="E20" s="230">
        <f>'나. 세입결산'!E27</f>
        <v>0</v>
      </c>
      <c r="F20" s="231">
        <f t="shared" si="1"/>
        <v>0</v>
      </c>
      <c r="G20" s="225">
        <v>0</v>
      </c>
      <c r="H20" s="190" t="s">
        <v>121</v>
      </c>
      <c r="I20" s="90" t="s">
        <v>53</v>
      </c>
      <c r="J20" s="90"/>
      <c r="K20" s="234">
        <f>K21</f>
        <v>600000</v>
      </c>
      <c r="L20" s="232">
        <f>L21</f>
        <v>440000</v>
      </c>
      <c r="M20" s="232">
        <f t="shared" si="3"/>
        <v>-160000</v>
      </c>
      <c r="N20" s="240">
        <f>M20/K20*100</f>
        <v>-26.666666666666668</v>
      </c>
      <c r="O20" s="10"/>
    </row>
    <row r="21" spans="1:19" ht="16.5" customHeight="1">
      <c r="A21" s="181" t="s">
        <v>78</v>
      </c>
      <c r="B21" s="182" t="s">
        <v>53</v>
      </c>
      <c r="C21" s="182"/>
      <c r="D21" s="232">
        <f>D22</f>
        <v>27546736</v>
      </c>
      <c r="E21" s="232">
        <f>E22</f>
        <v>5259310</v>
      </c>
      <c r="F21" s="232">
        <f t="shared" ref="F21:F25" si="7">E21-D21</f>
        <v>-22287426</v>
      </c>
      <c r="G21" s="226">
        <f t="shared" ref="G21:G22" si="8">F21/D21*100</f>
        <v>-80.907683581822539</v>
      </c>
      <c r="H21" s="469" t="s">
        <v>83</v>
      </c>
      <c r="I21" s="86" t="s">
        <v>79</v>
      </c>
      <c r="J21" s="86" t="s">
        <v>76</v>
      </c>
      <c r="K21" s="235">
        <f>K22</f>
        <v>600000</v>
      </c>
      <c r="L21" s="235">
        <f>L22</f>
        <v>440000</v>
      </c>
      <c r="M21" s="229">
        <f t="shared" si="3"/>
        <v>-160000</v>
      </c>
      <c r="N21" s="238">
        <f>M21/K21*100</f>
        <v>-26.666666666666668</v>
      </c>
      <c r="O21" s="10"/>
    </row>
    <row r="22" spans="1:19" ht="16.5" customHeight="1">
      <c r="A22" s="165"/>
      <c r="B22" s="186" t="s">
        <v>78</v>
      </c>
      <c r="C22" s="189" t="s">
        <v>76</v>
      </c>
      <c r="D22" s="189">
        <f>SUM(D23:D25)</f>
        <v>27546736</v>
      </c>
      <c r="E22" s="229">
        <f>SUM(E23:E25)</f>
        <v>5259310</v>
      </c>
      <c r="F22" s="229">
        <f t="shared" si="7"/>
        <v>-22287426</v>
      </c>
      <c r="G22" s="224">
        <f t="shared" si="8"/>
        <v>-80.907683581822539</v>
      </c>
      <c r="H22" s="469"/>
      <c r="I22" s="87"/>
      <c r="J22" s="87" t="s">
        <v>110</v>
      </c>
      <c r="K22" s="233">
        <f>'다. 세출결산'!D84</f>
        <v>600000</v>
      </c>
      <c r="L22" s="230">
        <f>'다. 세출결산'!E84</f>
        <v>440000</v>
      </c>
      <c r="M22" s="231">
        <f t="shared" si="3"/>
        <v>-160000</v>
      </c>
      <c r="N22" s="239">
        <f>M22/K22*100</f>
        <v>-26.666666666666668</v>
      </c>
      <c r="O22" s="10"/>
      <c r="P22" s="17"/>
      <c r="Q22" s="15"/>
      <c r="R22" s="15"/>
    </row>
    <row r="23" spans="1:19" ht="16.5" customHeight="1">
      <c r="A23" s="157"/>
      <c r="B23" s="158"/>
      <c r="C23" s="158" t="s">
        <v>32</v>
      </c>
      <c r="D23" s="233">
        <f>'나. 세입결산'!D30</f>
        <v>9402396</v>
      </c>
      <c r="E23" s="230">
        <f>'나. 세입결산'!E30</f>
        <v>0</v>
      </c>
      <c r="F23" s="231">
        <f t="shared" si="7"/>
        <v>-9402396</v>
      </c>
      <c r="G23" s="225">
        <v>0</v>
      </c>
      <c r="H23" s="470" t="s">
        <v>66</v>
      </c>
      <c r="I23" s="90" t="s">
        <v>53</v>
      </c>
      <c r="J23" s="90"/>
      <c r="K23" s="234">
        <f>SUM(K24+K29)</f>
        <v>24967000</v>
      </c>
      <c r="L23" s="234">
        <f>SUM(L24+L29)</f>
        <v>8285220</v>
      </c>
      <c r="M23" s="232">
        <f t="shared" si="3"/>
        <v>-16681780</v>
      </c>
      <c r="N23" s="240">
        <f>M23/K23*100</f>
        <v>-66.815316217406973</v>
      </c>
      <c r="O23" s="10"/>
      <c r="P23" s="17"/>
      <c r="Q23" s="15"/>
      <c r="R23" s="15"/>
    </row>
    <row r="24" spans="1:19" ht="16.5" customHeight="1">
      <c r="A24" s="157"/>
      <c r="B24" s="158"/>
      <c r="C24" s="158" t="s">
        <v>34</v>
      </c>
      <c r="D24" s="233">
        <f>'나. 세입결산'!D31</f>
        <v>0</v>
      </c>
      <c r="E24" s="230">
        <f>'나. 세입결산'!E31</f>
        <v>0</v>
      </c>
      <c r="F24" s="231">
        <f t="shared" si="7"/>
        <v>0</v>
      </c>
      <c r="G24" s="225">
        <v>0</v>
      </c>
      <c r="H24" s="469"/>
      <c r="I24" s="86" t="s">
        <v>73</v>
      </c>
      <c r="J24" s="86" t="s">
        <v>76</v>
      </c>
      <c r="K24" s="235">
        <f>SUM(K25:K28)</f>
        <v>20040000</v>
      </c>
      <c r="L24" s="235">
        <f>SUM(L25:L28)</f>
        <v>5974720</v>
      </c>
      <c r="M24" s="229">
        <f t="shared" si="3"/>
        <v>-14065280</v>
      </c>
      <c r="N24" s="238">
        <f>M24/K24*100</f>
        <v>-70.186027944111771</v>
      </c>
      <c r="O24" s="10"/>
      <c r="P24" s="17"/>
      <c r="Q24" s="15"/>
      <c r="R24" s="15"/>
    </row>
    <row r="25" spans="1:19" ht="16.5" customHeight="1">
      <c r="A25" s="157"/>
      <c r="B25" s="158"/>
      <c r="C25" s="158" t="s">
        <v>23</v>
      </c>
      <c r="D25" s="233">
        <f>'나. 세입결산'!D32</f>
        <v>18144340</v>
      </c>
      <c r="E25" s="230">
        <f>'나. 세입결산'!E32</f>
        <v>5259310</v>
      </c>
      <c r="F25" s="231">
        <f t="shared" si="7"/>
        <v>-12885030</v>
      </c>
      <c r="G25" s="225">
        <v>0</v>
      </c>
      <c r="H25" s="469"/>
      <c r="I25" s="87"/>
      <c r="J25" s="87" t="s">
        <v>88</v>
      </c>
      <c r="K25" s="233">
        <f>'다. 세출결산'!D89</f>
        <v>10220000</v>
      </c>
      <c r="L25" s="230">
        <f>'다. 세출결산'!E89</f>
        <v>2592000</v>
      </c>
      <c r="M25" s="231">
        <f t="shared" si="3"/>
        <v>-7628000</v>
      </c>
      <c r="N25" s="239">
        <f t="shared" ref="N25:N28" si="9">M25/K25*100</f>
        <v>-74.637964774951072</v>
      </c>
      <c r="O25" s="10"/>
      <c r="P25" s="17"/>
      <c r="Q25" s="15"/>
      <c r="R25" s="15"/>
    </row>
    <row r="26" spans="1:19" ht="16.5" customHeight="1">
      <c r="A26" s="183" t="s">
        <v>56</v>
      </c>
      <c r="B26" s="184" t="s">
        <v>53</v>
      </c>
      <c r="C26" s="182"/>
      <c r="D26" s="234">
        <f>D27</f>
        <v>161264</v>
      </c>
      <c r="E26" s="232">
        <f>E27</f>
        <v>27726</v>
      </c>
      <c r="F26" s="232">
        <f t="shared" si="1"/>
        <v>-133538</v>
      </c>
      <c r="G26" s="226">
        <v>0</v>
      </c>
      <c r="H26" s="469"/>
      <c r="I26" s="87"/>
      <c r="J26" s="87" t="s">
        <v>109</v>
      </c>
      <c r="K26" s="233">
        <f>'다. 세출결산'!D91</f>
        <v>2220000</v>
      </c>
      <c r="L26" s="230">
        <f>'다. 세출결산'!E91</f>
        <v>622720</v>
      </c>
      <c r="M26" s="231">
        <f t="shared" si="3"/>
        <v>-1597280</v>
      </c>
      <c r="N26" s="239">
        <f t="shared" si="9"/>
        <v>-71.949549549549545</v>
      </c>
      <c r="O26" s="10"/>
      <c r="P26" s="17"/>
      <c r="Q26" s="15"/>
      <c r="R26" s="15"/>
    </row>
    <row r="27" spans="1:19" ht="16.5" customHeight="1">
      <c r="A27" s="163"/>
      <c r="B27" s="186" t="s">
        <v>56</v>
      </c>
      <c r="C27" s="186" t="s">
        <v>76</v>
      </c>
      <c r="D27" s="189">
        <f>SUM(D28:D30)</f>
        <v>161264</v>
      </c>
      <c r="E27" s="189">
        <f>SUM(E28:E30)</f>
        <v>27726</v>
      </c>
      <c r="F27" s="229">
        <f t="shared" si="1"/>
        <v>-133538</v>
      </c>
      <c r="G27" s="224">
        <v>0</v>
      </c>
      <c r="H27" s="483"/>
      <c r="I27" s="169"/>
      <c r="J27" s="87" t="s">
        <v>70</v>
      </c>
      <c r="K27" s="175">
        <f>'다. 세출결산'!D96</f>
        <v>1000000</v>
      </c>
      <c r="L27" s="230">
        <f>'다. 세출결산'!E96</f>
        <v>60000</v>
      </c>
      <c r="M27" s="231">
        <f t="shared" si="3"/>
        <v>-940000</v>
      </c>
      <c r="N27" s="239">
        <f t="shared" si="9"/>
        <v>-94</v>
      </c>
      <c r="O27" s="10"/>
      <c r="P27" s="17"/>
      <c r="Q27" s="15"/>
      <c r="R27" s="15"/>
    </row>
    <row r="28" spans="1:19" ht="16.5" customHeight="1">
      <c r="A28" s="157"/>
      <c r="B28" s="158"/>
      <c r="C28" s="164" t="s">
        <v>218</v>
      </c>
      <c r="D28" s="175">
        <f>'나. 세입결산'!D35</f>
        <v>60000</v>
      </c>
      <c r="E28" s="230">
        <f>'나. 세입결산'!E35</f>
        <v>0</v>
      </c>
      <c r="F28" s="231">
        <f t="shared" si="1"/>
        <v>-60000</v>
      </c>
      <c r="G28" s="225">
        <v>0</v>
      </c>
      <c r="H28" s="484"/>
      <c r="I28" s="477"/>
      <c r="J28" s="87" t="s">
        <v>67</v>
      </c>
      <c r="K28" s="175">
        <f>'다. 세출결산'!D98</f>
        <v>6600000</v>
      </c>
      <c r="L28" s="230">
        <f>'다. 세출결산'!E98</f>
        <v>2700000</v>
      </c>
      <c r="M28" s="231">
        <f t="shared" si="3"/>
        <v>-3900000</v>
      </c>
      <c r="N28" s="239">
        <f t="shared" si="9"/>
        <v>-59.090909090909093</v>
      </c>
      <c r="O28" s="10"/>
      <c r="P28" s="17"/>
      <c r="Q28" s="15"/>
    </row>
    <row r="29" spans="1:19" ht="16.5" customHeight="1">
      <c r="A29" s="529"/>
      <c r="B29" s="531"/>
      <c r="C29" s="164" t="s">
        <v>38</v>
      </c>
      <c r="D29" s="532">
        <f>'나. 세입결산'!D36</f>
        <v>91264</v>
      </c>
      <c r="E29" s="532">
        <f>'나. 세입결산'!E36</f>
        <v>27726</v>
      </c>
      <c r="F29" s="231">
        <f t="shared" si="1"/>
        <v>-63538</v>
      </c>
      <c r="G29" s="530"/>
      <c r="H29" s="485"/>
      <c r="I29" s="102" t="s">
        <v>66</v>
      </c>
      <c r="J29" s="86" t="s">
        <v>76</v>
      </c>
      <c r="K29" s="189">
        <f>SUM(K30:K34)</f>
        <v>4927000</v>
      </c>
      <c r="L29" s="189">
        <f>SUM(L30:L34)</f>
        <v>2310500</v>
      </c>
      <c r="M29" s="189">
        <f>SUM(M30:M34)</f>
        <v>-1776500</v>
      </c>
      <c r="N29" s="238">
        <f>M29/K29*100</f>
        <v>-36.056423787294499</v>
      </c>
      <c r="O29" s="10"/>
      <c r="P29" s="17"/>
      <c r="Q29" s="15"/>
    </row>
    <row r="30" spans="1:19" ht="16.5" customHeight="1">
      <c r="A30" s="529"/>
      <c r="B30" s="465"/>
      <c r="C30" s="465" t="s">
        <v>217</v>
      </c>
      <c r="D30" s="466">
        <f>'나. 세입결산'!D37</f>
        <v>10000</v>
      </c>
      <c r="E30" s="467">
        <f>'나. 세입결산'!E37</f>
        <v>0</v>
      </c>
      <c r="F30" s="231">
        <f t="shared" si="1"/>
        <v>-10000</v>
      </c>
      <c r="G30" s="530"/>
      <c r="H30" s="485"/>
      <c r="I30" s="99"/>
      <c r="J30" s="93" t="s">
        <v>237</v>
      </c>
      <c r="K30" s="394">
        <f>'다. 세출결산'!D101</f>
        <v>50000</v>
      </c>
      <c r="L30" s="230">
        <f>'다. 세출결산'!E103</f>
        <v>1200000</v>
      </c>
      <c r="M30" s="231">
        <f t="shared" ref="M30:M40" si="10">L30-K30</f>
        <v>1150000</v>
      </c>
      <c r="N30" s="239">
        <f t="shared" ref="N30:N31" si="11">M30/K30*100</f>
        <v>2300</v>
      </c>
      <c r="O30" s="10"/>
      <c r="P30" s="17"/>
      <c r="Q30" s="15"/>
    </row>
    <row r="31" spans="1:19" ht="16.5" customHeight="1">
      <c r="A31" s="472"/>
      <c r="B31" s="472"/>
      <c r="C31" s="472"/>
      <c r="D31" s="475"/>
      <c r="E31" s="474"/>
      <c r="F31" s="474"/>
      <c r="G31" s="476"/>
      <c r="H31" s="485"/>
      <c r="I31" s="99"/>
      <c r="J31" s="93" t="s">
        <v>220</v>
      </c>
      <c r="K31" s="394">
        <f>'다. 세출결산'!D103</f>
        <v>2395000</v>
      </c>
      <c r="L31" s="230">
        <f>'다. 세출결산'!E117</f>
        <v>1110500</v>
      </c>
      <c r="M31" s="231">
        <f t="shared" si="10"/>
        <v>-1284500</v>
      </c>
      <c r="N31" s="239">
        <f t="shared" si="11"/>
        <v>-53.632567849686851</v>
      </c>
      <c r="O31" s="10"/>
      <c r="P31" s="17"/>
      <c r="Q31" s="15"/>
    </row>
    <row r="32" spans="1:19" s="74" customFormat="1" ht="16.5" customHeight="1">
      <c r="A32" s="472"/>
      <c r="B32" s="472"/>
      <c r="C32" s="472"/>
      <c r="D32" s="475"/>
      <c r="E32" s="474"/>
      <c r="F32" s="474"/>
      <c r="G32" s="476"/>
      <c r="H32" s="486"/>
      <c r="I32" s="99"/>
      <c r="J32" s="93" t="s">
        <v>230</v>
      </c>
      <c r="K32" s="394">
        <f>'다. 세출결산'!D112</f>
        <v>480000</v>
      </c>
      <c r="L32" s="230"/>
      <c r="M32" s="231"/>
      <c r="N32" s="239"/>
      <c r="O32" s="10"/>
      <c r="P32" s="17"/>
      <c r="Q32" s="15"/>
      <c r="R32" s="14"/>
      <c r="S32" s="16"/>
    </row>
    <row r="33" spans="1:19" s="74" customFormat="1" ht="16.5" customHeight="1">
      <c r="A33" s="472"/>
      <c r="B33" s="472"/>
      <c r="C33" s="472"/>
      <c r="D33" s="475"/>
      <c r="E33" s="474"/>
      <c r="F33" s="474"/>
      <c r="G33" s="476"/>
      <c r="H33" s="486"/>
      <c r="I33" s="99"/>
      <c r="J33" s="93" t="s">
        <v>231</v>
      </c>
      <c r="K33" s="394">
        <f>'다. 세출결산'!D115</f>
        <v>360000</v>
      </c>
      <c r="L33" s="230"/>
      <c r="M33" s="231"/>
      <c r="N33" s="239"/>
      <c r="O33" s="10"/>
      <c r="P33" s="17"/>
      <c r="Q33" s="15"/>
      <c r="R33" s="14"/>
      <c r="S33" s="16"/>
    </row>
    <row r="34" spans="1:19" ht="16.5" customHeight="1">
      <c r="A34" s="472"/>
      <c r="B34" s="472"/>
      <c r="C34" s="472"/>
      <c r="D34" s="475"/>
      <c r="E34" s="474"/>
      <c r="F34" s="474"/>
      <c r="G34" s="476"/>
      <c r="H34" s="486"/>
      <c r="I34" s="99"/>
      <c r="J34" s="93" t="s">
        <v>238</v>
      </c>
      <c r="K34" s="394">
        <f>'다. 세출결산'!D117</f>
        <v>1642000</v>
      </c>
      <c r="L34" s="230">
        <f>'다. 세출결산'!E122</f>
        <v>0</v>
      </c>
      <c r="M34" s="231">
        <f t="shared" si="10"/>
        <v>-1642000</v>
      </c>
      <c r="N34" s="239">
        <f t="shared" ref="N34:N39" si="12">M34/K34*100</f>
        <v>-100</v>
      </c>
      <c r="O34" s="10"/>
      <c r="P34" s="17"/>
      <c r="Q34" s="15"/>
    </row>
    <row r="35" spans="1:19" ht="16.5" customHeight="1">
      <c r="A35" s="472"/>
      <c r="B35" s="472"/>
      <c r="C35" s="472"/>
      <c r="D35" s="475"/>
      <c r="E35" s="474"/>
      <c r="F35" s="474"/>
      <c r="G35" s="476"/>
      <c r="H35" s="480" t="s">
        <v>80</v>
      </c>
      <c r="I35" s="479" t="s">
        <v>53</v>
      </c>
      <c r="J35" s="90"/>
      <c r="K35" s="196">
        <f>K36</f>
        <v>101460</v>
      </c>
      <c r="L35" s="196">
        <f>L36</f>
        <v>0</v>
      </c>
      <c r="M35" s="232">
        <f t="shared" si="10"/>
        <v>-101460</v>
      </c>
      <c r="N35" s="240">
        <f t="shared" si="12"/>
        <v>-100</v>
      </c>
      <c r="O35" s="10"/>
      <c r="P35" s="17"/>
      <c r="Q35" s="15"/>
    </row>
    <row r="36" spans="1:19" ht="16.5" customHeight="1">
      <c r="A36" s="472"/>
      <c r="B36" s="472"/>
      <c r="C36" s="472"/>
      <c r="D36" s="475"/>
      <c r="E36" s="474"/>
      <c r="F36" s="474"/>
      <c r="G36" s="476"/>
      <c r="H36" s="478"/>
      <c r="I36" s="102" t="s">
        <v>80</v>
      </c>
      <c r="J36" s="86" t="s">
        <v>76</v>
      </c>
      <c r="K36" s="189">
        <f>SUM(K37)</f>
        <v>101460</v>
      </c>
      <c r="L36" s="189">
        <f>SUM(L37)</f>
        <v>0</v>
      </c>
      <c r="M36" s="229">
        <f t="shared" si="10"/>
        <v>-101460</v>
      </c>
      <c r="N36" s="238">
        <f t="shared" si="12"/>
        <v>-100</v>
      </c>
      <c r="O36" s="10"/>
      <c r="P36" s="17"/>
      <c r="Q36" s="15"/>
    </row>
    <row r="37" spans="1:19" ht="15" customHeight="1">
      <c r="A37" s="473"/>
      <c r="B37" s="473"/>
      <c r="C37" s="473"/>
      <c r="D37" s="471"/>
      <c r="E37" s="474"/>
      <c r="F37" s="474"/>
      <c r="G37" s="476"/>
      <c r="H37" s="478"/>
      <c r="I37" s="99"/>
      <c r="J37" s="93" t="s">
        <v>80</v>
      </c>
      <c r="K37" s="394">
        <f>'다. 세출결산'!D128</f>
        <v>101460</v>
      </c>
      <c r="L37" s="230">
        <f>'다. 세출결산'!E128</f>
        <v>0</v>
      </c>
      <c r="M37" s="231">
        <f t="shared" si="10"/>
        <v>-101460</v>
      </c>
      <c r="N37" s="239">
        <f t="shared" si="12"/>
        <v>-100</v>
      </c>
      <c r="O37" s="10"/>
    </row>
    <row r="38" spans="1:19" ht="15" customHeight="1">
      <c r="A38" s="473"/>
      <c r="B38" s="473"/>
      <c r="C38" s="473"/>
      <c r="D38" s="471"/>
      <c r="E38" s="474"/>
      <c r="F38" s="474"/>
      <c r="G38" s="476"/>
      <c r="H38" s="482" t="s">
        <v>146</v>
      </c>
      <c r="I38" s="101" t="s">
        <v>53</v>
      </c>
      <c r="J38" s="90"/>
      <c r="K38" s="196">
        <f>K39</f>
        <v>18144340</v>
      </c>
      <c r="L38" s="196">
        <f>L39</f>
        <v>5259310</v>
      </c>
      <c r="M38" s="232">
        <f t="shared" si="10"/>
        <v>-12885030</v>
      </c>
      <c r="N38" s="240">
        <f t="shared" si="12"/>
        <v>-71.014046253542432</v>
      </c>
      <c r="O38" s="10"/>
    </row>
    <row r="39" spans="1:19" ht="15" customHeight="1">
      <c r="A39" s="473"/>
      <c r="B39" s="473"/>
      <c r="C39" s="473"/>
      <c r="D39" s="471"/>
      <c r="E39" s="471"/>
      <c r="F39" s="474"/>
      <c r="G39" s="476"/>
      <c r="H39" s="478"/>
      <c r="I39" s="481" t="s">
        <v>146</v>
      </c>
      <c r="J39" s="86" t="s">
        <v>76</v>
      </c>
      <c r="K39" s="189">
        <f>SUM(K40)</f>
        <v>18144340</v>
      </c>
      <c r="L39" s="189">
        <f>SUM(L40)</f>
        <v>5259310</v>
      </c>
      <c r="M39" s="229">
        <f t="shared" si="10"/>
        <v>-12885030</v>
      </c>
      <c r="N39" s="238">
        <f t="shared" si="12"/>
        <v>-71.014046253542432</v>
      </c>
      <c r="O39" s="10"/>
    </row>
    <row r="40" spans="1:19" ht="13.7" customHeight="1">
      <c r="A40" s="70"/>
      <c r="B40" s="70"/>
      <c r="C40" s="70"/>
      <c r="D40" s="71"/>
      <c r="F40" s="71"/>
      <c r="G40" s="166"/>
      <c r="H40" s="389"/>
      <c r="I40" s="99"/>
      <c r="J40" s="93" t="s">
        <v>61</v>
      </c>
      <c r="K40" s="394">
        <f>'다. 세출결산'!D132</f>
        <v>18144340</v>
      </c>
      <c r="L40" s="175">
        <f>'다. 세출결산'!E132</f>
        <v>5259310</v>
      </c>
      <c r="M40" s="231">
        <f t="shared" si="10"/>
        <v>-12885030</v>
      </c>
      <c r="N40" s="239">
        <v>0</v>
      </c>
    </row>
    <row r="41" spans="1:19" ht="13.7" customHeight="1">
      <c r="A41" s="70"/>
      <c r="B41" s="70"/>
      <c r="C41" s="70"/>
      <c r="D41" s="71"/>
      <c r="F41" s="71"/>
      <c r="G41" s="166"/>
      <c r="H41" s="170"/>
      <c r="I41" s="390" t="s">
        <v>180</v>
      </c>
      <c r="J41" s="391"/>
      <c r="K41" s="395">
        <f>'다. 세출결산'!D133</f>
        <v>0</v>
      </c>
      <c r="L41" s="395">
        <f>'다. 세출결산'!E133</f>
        <v>27546736</v>
      </c>
      <c r="M41" s="392">
        <f>L41-K41</f>
        <v>27546736</v>
      </c>
      <c r="N41" s="393">
        <v>0</v>
      </c>
    </row>
  </sheetData>
  <mergeCells count="16"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  <mergeCell ref="A7:C7"/>
    <mergeCell ref="H7:J7"/>
    <mergeCell ref="D5:D6"/>
    <mergeCell ref="K5:K6"/>
    <mergeCell ref="G5:G6"/>
    <mergeCell ref="F5:F6"/>
  </mergeCells>
  <phoneticPr fontId="23" type="noConversion"/>
  <printOptions horizontalCentered="1"/>
  <pageMargins left="0.47236111760139465" right="0.35430556535720825" top="0.8658333420753479" bottom="0.31486111879348755" header="0.62986111640930176" footer="0.35430556535720825"/>
  <pageSetup paperSize="9" scale="86" fitToHeight="0" orientation="landscape" horizontalDpi="4294967292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37"/>
  <sheetViews>
    <sheetView view="pageBreakPreview" topLeftCell="A7" zoomScale="110" zoomScaleNormal="110" zoomScaleSheetLayoutView="110" workbookViewId="0">
      <selection activeCell="H22" sqref="H22:J22"/>
    </sheetView>
  </sheetViews>
  <sheetFormatPr defaultColWidth="9" defaultRowHeight="12.95" customHeight="1"/>
  <cols>
    <col min="1" max="2" width="10.375" style="70" customWidth="1"/>
    <col min="3" max="3" width="17.5" style="70" customWidth="1"/>
    <col min="4" max="4" width="13.75" style="147" customWidth="1"/>
    <col min="5" max="5" width="13.75" style="148" customWidth="1"/>
    <col min="6" max="6" width="12.125" style="149" customWidth="1"/>
    <col min="7" max="7" width="10.125" style="148" customWidth="1"/>
    <col min="8" max="8" width="15.125" style="72" customWidth="1"/>
    <col min="9" max="9" width="36.375" style="73" customWidth="1"/>
    <col min="10" max="10" width="25" style="73" customWidth="1"/>
    <col min="11" max="11" width="13" style="73" customWidth="1"/>
    <col min="12" max="12" width="13.5" style="74" customWidth="1"/>
    <col min="13" max="16" width="11.875" style="74" customWidth="1"/>
    <col min="17" max="16384" width="9" style="74"/>
  </cols>
  <sheetData>
    <row r="1" spans="1:15" ht="12" customHeight="1"/>
    <row r="2" spans="1:15" ht="27.75" customHeight="1">
      <c r="A2" s="615" t="s">
        <v>14</v>
      </c>
      <c r="B2" s="615"/>
      <c r="C2" s="615"/>
      <c r="D2" s="615"/>
      <c r="E2" s="615"/>
      <c r="F2" s="615"/>
      <c r="G2" s="615"/>
      <c r="H2" s="615"/>
      <c r="I2" s="615"/>
      <c r="J2" s="615"/>
      <c r="K2" s="75"/>
    </row>
    <row r="3" spans="1:15" ht="14.25" customHeight="1">
      <c r="A3" s="76"/>
      <c r="B3" s="76"/>
      <c r="C3" s="76"/>
      <c r="D3" s="150"/>
      <c r="E3" s="150"/>
      <c r="F3" s="150"/>
      <c r="G3" s="150"/>
      <c r="H3" s="76"/>
      <c r="I3" s="76"/>
      <c r="J3" s="77" t="s">
        <v>25</v>
      </c>
      <c r="K3" s="78"/>
    </row>
    <row r="4" spans="1:15" s="71" customFormat="1" ht="14.25" customHeight="1">
      <c r="A4" s="619" t="s">
        <v>101</v>
      </c>
      <c r="B4" s="619"/>
      <c r="C4" s="619"/>
      <c r="D4" s="544" t="s">
        <v>215</v>
      </c>
      <c r="E4" s="544" t="s">
        <v>216</v>
      </c>
      <c r="F4" s="610" t="s">
        <v>10</v>
      </c>
      <c r="G4" s="593" t="s">
        <v>6</v>
      </c>
      <c r="H4" s="620" t="s">
        <v>28</v>
      </c>
      <c r="I4" s="621"/>
      <c r="J4" s="622"/>
      <c r="K4" s="70"/>
      <c r="O4" s="74"/>
    </row>
    <row r="5" spans="1:15" s="71" customFormat="1" ht="14.25" customHeight="1">
      <c r="A5" s="79" t="s">
        <v>54</v>
      </c>
      <c r="B5" s="79" t="s">
        <v>75</v>
      </c>
      <c r="C5" s="79" t="s">
        <v>85</v>
      </c>
      <c r="D5" s="545"/>
      <c r="E5" s="545"/>
      <c r="F5" s="611"/>
      <c r="G5" s="594"/>
      <c r="H5" s="623"/>
      <c r="I5" s="624"/>
      <c r="J5" s="625"/>
      <c r="K5" s="70"/>
      <c r="O5" s="74"/>
    </row>
    <row r="6" spans="1:15" s="71" customFormat="1" ht="22.7" customHeight="1">
      <c r="A6" s="616" t="s">
        <v>11</v>
      </c>
      <c r="B6" s="617"/>
      <c r="C6" s="618"/>
      <c r="D6" s="56">
        <f>SUM(D7+D10+D13+D16+D21+D25+D28+D33)</f>
        <v>158550000</v>
      </c>
      <c r="E6" s="56">
        <f t="shared" ref="E6:F6" si="0">SUM(E7+E10+E13+E16+E21+E25+E28+E33)</f>
        <v>97074536</v>
      </c>
      <c r="F6" s="56">
        <f t="shared" si="0"/>
        <v>-61475464</v>
      </c>
      <c r="G6" s="212">
        <f t="shared" ref="G6:G36" si="1">F6/D6*100</f>
        <v>-38.773550299590035</v>
      </c>
      <c r="H6" s="626"/>
      <c r="I6" s="627"/>
      <c r="J6" s="628"/>
      <c r="K6" s="80"/>
      <c r="O6" s="74"/>
    </row>
    <row r="7" spans="1:15" s="71" customFormat="1" ht="17.25" customHeight="1">
      <c r="A7" s="81" t="s">
        <v>117</v>
      </c>
      <c r="B7" s="82" t="s">
        <v>53</v>
      </c>
      <c r="C7" s="82"/>
      <c r="D7" s="57">
        <f>D8</f>
        <v>18800000</v>
      </c>
      <c r="E7" s="57">
        <f>E8</f>
        <v>10850000</v>
      </c>
      <c r="F7" s="57">
        <f t="shared" ref="F7:F37" si="2">E7-D7</f>
        <v>-7950000</v>
      </c>
      <c r="G7" s="213">
        <f t="shared" si="1"/>
        <v>-42.287234042553187</v>
      </c>
      <c r="H7" s="590"/>
      <c r="I7" s="591"/>
      <c r="J7" s="592"/>
      <c r="K7" s="83"/>
      <c r="L7" s="84"/>
      <c r="O7" s="74"/>
    </row>
    <row r="8" spans="1:15" s="71" customFormat="1" ht="17.25" customHeight="1">
      <c r="A8" s="85"/>
      <c r="B8" s="86" t="s">
        <v>145</v>
      </c>
      <c r="C8" s="86" t="s">
        <v>76</v>
      </c>
      <c r="D8" s="58">
        <f>SUM(D9)</f>
        <v>18800000</v>
      </c>
      <c r="E8" s="58">
        <f>E9</f>
        <v>10850000</v>
      </c>
      <c r="F8" s="58">
        <f t="shared" si="2"/>
        <v>-7950000</v>
      </c>
      <c r="G8" s="214">
        <f>F8/D8*100</f>
        <v>-42.287234042553187</v>
      </c>
      <c r="H8" s="629"/>
      <c r="I8" s="630"/>
      <c r="J8" s="631"/>
      <c r="K8" s="83"/>
      <c r="O8" s="74"/>
    </row>
    <row r="9" spans="1:15" ht="40.5" customHeight="1">
      <c r="A9" s="85"/>
      <c r="B9" s="87"/>
      <c r="C9" s="87" t="s">
        <v>145</v>
      </c>
      <c r="D9" s="59">
        <v>18800000</v>
      </c>
      <c r="E9" s="151">
        <v>10850000</v>
      </c>
      <c r="F9" s="151">
        <f t="shared" si="2"/>
        <v>-7950000</v>
      </c>
      <c r="G9" s="215">
        <f t="shared" si="1"/>
        <v>-42.287234042553187</v>
      </c>
      <c r="H9" s="612" t="s">
        <v>0</v>
      </c>
      <c r="I9" s="613"/>
      <c r="J9" s="614"/>
      <c r="K9" s="88"/>
    </row>
    <row r="10" spans="1:15" s="71" customFormat="1" ht="17.25" hidden="1" customHeight="1">
      <c r="A10" s="89" t="s">
        <v>120</v>
      </c>
      <c r="B10" s="90" t="s">
        <v>53</v>
      </c>
      <c r="C10" s="90"/>
      <c r="D10" s="60">
        <f>D11</f>
        <v>0</v>
      </c>
      <c r="E10" s="60">
        <f t="shared" ref="E10:F10" si="3">E11</f>
        <v>0</v>
      </c>
      <c r="F10" s="60">
        <f t="shared" si="3"/>
        <v>0</v>
      </c>
      <c r="G10" s="216">
        <v>0</v>
      </c>
      <c r="H10" s="601"/>
      <c r="I10" s="602"/>
      <c r="J10" s="603"/>
      <c r="K10" s="88"/>
      <c r="O10" s="74"/>
    </row>
    <row r="11" spans="1:15" s="71" customFormat="1" ht="17.25" hidden="1" customHeight="1">
      <c r="A11" s="85"/>
      <c r="B11" s="86" t="s">
        <v>120</v>
      </c>
      <c r="C11" s="86" t="s">
        <v>76</v>
      </c>
      <c r="D11" s="61">
        <f>SUM(D12)</f>
        <v>0</v>
      </c>
      <c r="E11" s="58">
        <f>E12</f>
        <v>0</v>
      </c>
      <c r="F11" s="58">
        <f t="shared" si="2"/>
        <v>0</v>
      </c>
      <c r="G11" s="214">
        <v>0</v>
      </c>
      <c r="H11" s="595"/>
      <c r="I11" s="596"/>
      <c r="J11" s="597"/>
      <c r="K11" s="88"/>
      <c r="O11" s="74"/>
    </row>
    <row r="12" spans="1:15" s="71" customFormat="1" ht="17.25" hidden="1" customHeight="1">
      <c r="A12" s="85"/>
      <c r="B12" s="87"/>
      <c r="C12" s="87" t="s">
        <v>37</v>
      </c>
      <c r="D12" s="59">
        <v>0</v>
      </c>
      <c r="E12" s="151">
        <v>0</v>
      </c>
      <c r="F12" s="151">
        <f t="shared" si="2"/>
        <v>0</v>
      </c>
      <c r="G12" s="215">
        <v>0</v>
      </c>
      <c r="H12" s="598"/>
      <c r="I12" s="599"/>
      <c r="J12" s="600"/>
      <c r="K12" s="88"/>
      <c r="O12" s="74"/>
    </row>
    <row r="13" spans="1:15" ht="17.25" hidden="1" customHeight="1">
      <c r="A13" s="89" t="s">
        <v>133</v>
      </c>
      <c r="B13" s="90" t="s">
        <v>53</v>
      </c>
      <c r="C13" s="90"/>
      <c r="D13" s="60">
        <f>D14</f>
        <v>0</v>
      </c>
      <c r="E13" s="63">
        <f>E14</f>
        <v>0</v>
      </c>
      <c r="F13" s="63">
        <f t="shared" si="2"/>
        <v>0</v>
      </c>
      <c r="G13" s="216">
        <v>0</v>
      </c>
      <c r="H13" s="601"/>
      <c r="I13" s="602"/>
      <c r="J13" s="603"/>
      <c r="K13" s="88"/>
    </row>
    <row r="14" spans="1:15" ht="17.25" hidden="1" customHeight="1">
      <c r="A14" s="85"/>
      <c r="B14" s="86" t="s">
        <v>133</v>
      </c>
      <c r="C14" s="86" t="s">
        <v>76</v>
      </c>
      <c r="D14" s="61">
        <f>SUM(D15)</f>
        <v>0</v>
      </c>
      <c r="E14" s="61">
        <f t="shared" ref="E14:F14" si="4">SUM(E15)</f>
        <v>0</v>
      </c>
      <c r="F14" s="61">
        <f t="shared" si="4"/>
        <v>0</v>
      </c>
      <c r="G14" s="214">
        <v>0</v>
      </c>
      <c r="H14" s="595"/>
      <c r="I14" s="596"/>
      <c r="J14" s="597"/>
      <c r="K14" s="88"/>
    </row>
    <row r="15" spans="1:15" s="71" customFormat="1" ht="17.25" hidden="1" customHeight="1">
      <c r="A15" s="85"/>
      <c r="B15" s="87"/>
      <c r="C15" s="87" t="s">
        <v>133</v>
      </c>
      <c r="D15" s="59">
        <v>0</v>
      </c>
      <c r="E15" s="151">
        <v>0</v>
      </c>
      <c r="F15" s="151">
        <f t="shared" si="2"/>
        <v>0</v>
      </c>
      <c r="G15" s="215">
        <v>0</v>
      </c>
      <c r="H15" s="604"/>
      <c r="I15" s="605"/>
      <c r="J15" s="606"/>
      <c r="K15" s="88"/>
      <c r="O15" s="74"/>
    </row>
    <row r="16" spans="1:15" ht="17.25" customHeight="1">
      <c r="A16" s="89" t="s">
        <v>144</v>
      </c>
      <c r="B16" s="90" t="s">
        <v>53</v>
      </c>
      <c r="C16" s="90"/>
      <c r="D16" s="60">
        <f>D17</f>
        <v>112042000</v>
      </c>
      <c r="E16" s="60">
        <f t="shared" ref="E16:F16" si="5">E17</f>
        <v>80937500</v>
      </c>
      <c r="F16" s="60">
        <f t="shared" si="5"/>
        <v>-31104500</v>
      </c>
      <c r="G16" s="216">
        <f t="shared" si="1"/>
        <v>-27.761464450830935</v>
      </c>
      <c r="H16" s="583"/>
      <c r="I16" s="584"/>
      <c r="J16" s="585"/>
    </row>
    <row r="17" spans="1:16" ht="17.25" customHeight="1">
      <c r="A17" s="85"/>
      <c r="B17" s="86" t="s">
        <v>144</v>
      </c>
      <c r="C17" s="86" t="s">
        <v>76</v>
      </c>
      <c r="D17" s="61">
        <f>SUM(D18:D20)</f>
        <v>112042000</v>
      </c>
      <c r="E17" s="61">
        <f t="shared" ref="E17:F17" si="6">SUM(E18:E20)</f>
        <v>80937500</v>
      </c>
      <c r="F17" s="61">
        <f t="shared" si="6"/>
        <v>-31104500</v>
      </c>
      <c r="G17" s="214">
        <f t="shared" si="1"/>
        <v>-27.761464450830935</v>
      </c>
      <c r="H17" s="586"/>
      <c r="I17" s="587"/>
      <c r="J17" s="588"/>
    </row>
    <row r="18" spans="1:16" ht="41.25" customHeight="1">
      <c r="A18" s="91"/>
      <c r="B18" s="92"/>
      <c r="C18" s="93" t="s">
        <v>116</v>
      </c>
      <c r="D18" s="62">
        <v>112042000</v>
      </c>
      <c r="E18" s="151">
        <v>80937500</v>
      </c>
      <c r="F18" s="65">
        <f t="shared" si="2"/>
        <v>-31104500</v>
      </c>
      <c r="G18" s="217">
        <f t="shared" si="1"/>
        <v>-27.761464450830935</v>
      </c>
      <c r="H18" s="607" t="s">
        <v>8</v>
      </c>
      <c r="I18" s="608"/>
      <c r="J18" s="609"/>
    </row>
    <row r="19" spans="1:16" ht="17.25" hidden="1" customHeight="1">
      <c r="A19" s="91"/>
      <c r="B19" s="92"/>
      <c r="C19" s="93" t="s">
        <v>123</v>
      </c>
      <c r="D19" s="62">
        <v>0</v>
      </c>
      <c r="E19" s="151">
        <v>0</v>
      </c>
      <c r="F19" s="65">
        <f t="shared" si="2"/>
        <v>0</v>
      </c>
      <c r="G19" s="217">
        <v>0</v>
      </c>
      <c r="H19" s="589"/>
      <c r="I19" s="581"/>
      <c r="J19" s="582"/>
      <c r="K19" s="94"/>
      <c r="L19" s="94"/>
      <c r="M19" s="94"/>
      <c r="N19" s="94"/>
      <c r="O19" s="94"/>
      <c r="P19" s="94"/>
    </row>
    <row r="20" spans="1:16" ht="17.25" hidden="1" customHeight="1">
      <c r="A20" s="91"/>
      <c r="B20" s="92"/>
      <c r="C20" s="99" t="s">
        <v>130</v>
      </c>
      <c r="D20" s="62">
        <v>0</v>
      </c>
      <c r="E20" s="151">
        <v>0</v>
      </c>
      <c r="F20" s="65">
        <f t="shared" si="2"/>
        <v>0</v>
      </c>
      <c r="G20" s="217">
        <v>0</v>
      </c>
      <c r="H20" s="589"/>
      <c r="I20" s="581"/>
      <c r="J20" s="582"/>
      <c r="K20" s="94"/>
      <c r="L20" s="94"/>
      <c r="M20" s="94"/>
      <c r="N20" s="94"/>
      <c r="O20" s="94"/>
      <c r="P20" s="94"/>
    </row>
    <row r="21" spans="1:16" ht="17.25" customHeight="1">
      <c r="A21" s="89" t="s">
        <v>96</v>
      </c>
      <c r="B21" s="90" t="s">
        <v>53</v>
      </c>
      <c r="C21" s="101"/>
      <c r="D21" s="63">
        <f>D22</f>
        <v>0</v>
      </c>
      <c r="E21" s="63">
        <f>E22</f>
        <v>0</v>
      </c>
      <c r="F21" s="63">
        <f t="shared" si="2"/>
        <v>0</v>
      </c>
      <c r="G21" s="216">
        <v>0</v>
      </c>
      <c r="H21" s="583"/>
      <c r="I21" s="584"/>
      <c r="J21" s="585"/>
    </row>
    <row r="22" spans="1:16" ht="17.25" customHeight="1">
      <c r="A22" s="95"/>
      <c r="B22" s="86" t="s">
        <v>134</v>
      </c>
      <c r="C22" s="86" t="s">
        <v>76</v>
      </c>
      <c r="D22" s="58">
        <f>SUM(D23:D24)</f>
        <v>0</v>
      </c>
      <c r="E22" s="58">
        <f>SUM(E23:E24)</f>
        <v>0</v>
      </c>
      <c r="F22" s="58">
        <f t="shared" si="2"/>
        <v>0</v>
      </c>
      <c r="G22" s="214">
        <v>0</v>
      </c>
      <c r="H22" s="586"/>
      <c r="I22" s="587"/>
      <c r="J22" s="588"/>
    </row>
    <row r="23" spans="1:16" ht="17.25" customHeight="1">
      <c r="A23" s="96"/>
      <c r="B23" s="97"/>
      <c r="C23" s="99" t="s">
        <v>126</v>
      </c>
      <c r="D23" s="64">
        <v>0</v>
      </c>
      <c r="E23" s="151">
        <v>0</v>
      </c>
      <c r="F23" s="65">
        <f t="shared" si="2"/>
        <v>0</v>
      </c>
      <c r="G23" s="217">
        <v>0</v>
      </c>
      <c r="H23" s="572"/>
      <c r="I23" s="581"/>
      <c r="J23" s="582"/>
    </row>
    <row r="24" spans="1:16" ht="17.25" customHeight="1">
      <c r="A24" s="95"/>
      <c r="B24" s="93"/>
      <c r="C24" s="93" t="s">
        <v>114</v>
      </c>
      <c r="D24" s="62">
        <v>0</v>
      </c>
      <c r="E24" s="151">
        <v>0</v>
      </c>
      <c r="F24" s="65">
        <f t="shared" si="2"/>
        <v>0</v>
      </c>
      <c r="G24" s="217">
        <v>0</v>
      </c>
      <c r="H24" s="572"/>
      <c r="I24" s="579"/>
      <c r="J24" s="580"/>
    </row>
    <row r="25" spans="1:16" ht="17.25" customHeight="1">
      <c r="A25" s="89" t="s">
        <v>68</v>
      </c>
      <c r="B25" s="90" t="s">
        <v>53</v>
      </c>
      <c r="C25" s="90"/>
      <c r="D25" s="63">
        <f>D26</f>
        <v>0</v>
      </c>
      <c r="E25" s="63">
        <f>E26</f>
        <v>0</v>
      </c>
      <c r="F25" s="63">
        <f t="shared" si="2"/>
        <v>0</v>
      </c>
      <c r="G25" s="216">
        <v>0</v>
      </c>
      <c r="H25" s="583"/>
      <c r="I25" s="584"/>
      <c r="J25" s="585"/>
    </row>
    <row r="26" spans="1:16" ht="17.25" customHeight="1">
      <c r="A26" s="95"/>
      <c r="B26" s="86" t="s">
        <v>68</v>
      </c>
      <c r="C26" s="86" t="s">
        <v>76</v>
      </c>
      <c r="D26" s="58">
        <f>SUM(D27)</f>
        <v>0</v>
      </c>
      <c r="E26" s="58">
        <f>E27</f>
        <v>0</v>
      </c>
      <c r="F26" s="58">
        <f t="shared" si="2"/>
        <v>0</v>
      </c>
      <c r="G26" s="214">
        <v>0</v>
      </c>
      <c r="H26" s="586"/>
      <c r="I26" s="587"/>
      <c r="J26" s="588"/>
    </row>
    <row r="27" spans="1:16" ht="17.25" customHeight="1">
      <c r="A27" s="95"/>
      <c r="B27" s="93"/>
      <c r="C27" s="93" t="s">
        <v>106</v>
      </c>
      <c r="D27" s="65">
        <v>0</v>
      </c>
      <c r="E27" s="151">
        <v>0</v>
      </c>
      <c r="F27" s="65">
        <f t="shared" si="2"/>
        <v>0</v>
      </c>
      <c r="G27" s="217">
        <v>0</v>
      </c>
      <c r="H27" s="572"/>
      <c r="I27" s="573"/>
      <c r="J27" s="574"/>
    </row>
    <row r="28" spans="1:16" ht="17.25" customHeight="1">
      <c r="A28" s="89" t="s">
        <v>78</v>
      </c>
      <c r="B28" s="90" t="s">
        <v>53</v>
      </c>
      <c r="C28" s="90"/>
      <c r="D28" s="63">
        <f>D29</f>
        <v>27546736</v>
      </c>
      <c r="E28" s="63">
        <f>E29</f>
        <v>5259310</v>
      </c>
      <c r="F28" s="63">
        <f t="shared" si="2"/>
        <v>-22287426</v>
      </c>
      <c r="G28" s="216">
        <f t="shared" si="1"/>
        <v>-80.907683581822539</v>
      </c>
      <c r="H28" s="311"/>
      <c r="I28" s="313"/>
      <c r="J28" s="314"/>
    </row>
    <row r="29" spans="1:16" ht="17.25" customHeight="1">
      <c r="A29" s="95"/>
      <c r="B29" s="86" t="s">
        <v>78</v>
      </c>
      <c r="C29" s="86" t="s">
        <v>76</v>
      </c>
      <c r="D29" s="58">
        <f>SUM(D30:D32)</f>
        <v>27546736</v>
      </c>
      <c r="E29" s="58">
        <f>SUM(E30:E32)</f>
        <v>5259310</v>
      </c>
      <c r="F29" s="58">
        <f t="shared" si="2"/>
        <v>-22287426</v>
      </c>
      <c r="G29" s="214">
        <f t="shared" si="1"/>
        <v>-80.907683581822539</v>
      </c>
      <c r="H29" s="312"/>
      <c r="I29" s="315"/>
      <c r="J29" s="316"/>
    </row>
    <row r="30" spans="1:16" ht="17.25" customHeight="1">
      <c r="A30" s="95"/>
      <c r="B30" s="93"/>
      <c r="C30" s="93" t="s">
        <v>32</v>
      </c>
      <c r="D30" s="65">
        <v>9402396</v>
      </c>
      <c r="E30" s="151">
        <v>0</v>
      </c>
      <c r="F30" s="65">
        <f t="shared" si="2"/>
        <v>-9402396</v>
      </c>
      <c r="G30" s="217">
        <v>0</v>
      </c>
      <c r="H30" s="575"/>
      <c r="I30" s="576"/>
      <c r="J30" s="577"/>
    </row>
    <row r="31" spans="1:16" ht="17.25" customHeight="1">
      <c r="A31" s="98"/>
      <c r="B31" s="99"/>
      <c r="C31" s="99" t="s">
        <v>34</v>
      </c>
      <c r="D31" s="66">
        <v>0</v>
      </c>
      <c r="E31" s="151">
        <v>0</v>
      </c>
      <c r="F31" s="152">
        <f t="shared" si="2"/>
        <v>0</v>
      </c>
      <c r="G31" s="218">
        <v>0</v>
      </c>
      <c r="H31" s="570"/>
      <c r="I31" s="571"/>
      <c r="J31" s="317"/>
    </row>
    <row r="32" spans="1:16" ht="17.25" customHeight="1">
      <c r="A32" s="98"/>
      <c r="B32" s="99"/>
      <c r="C32" s="93" t="s">
        <v>23</v>
      </c>
      <c r="D32" s="66">
        <v>18144340</v>
      </c>
      <c r="E32" s="151">
        <v>5259310</v>
      </c>
      <c r="F32" s="152">
        <f t="shared" si="2"/>
        <v>-12885030</v>
      </c>
      <c r="G32" s="218">
        <v>0</v>
      </c>
      <c r="H32" s="578" t="s">
        <v>7</v>
      </c>
      <c r="I32" s="579"/>
      <c r="J32" s="580"/>
    </row>
    <row r="33" spans="1:11" ht="17.25" customHeight="1">
      <c r="A33" s="100" t="s">
        <v>56</v>
      </c>
      <c r="B33" s="101" t="s">
        <v>53</v>
      </c>
      <c r="C33" s="101"/>
      <c r="D33" s="67">
        <f>D34</f>
        <v>161264</v>
      </c>
      <c r="E33" s="63">
        <f>E34</f>
        <v>27726</v>
      </c>
      <c r="F33" s="153">
        <f t="shared" si="2"/>
        <v>-133538</v>
      </c>
      <c r="G33" s="219">
        <f t="shared" si="1"/>
        <v>-82.807074114495478</v>
      </c>
      <c r="H33" s="564"/>
      <c r="I33" s="565"/>
      <c r="J33" s="566"/>
    </row>
    <row r="34" spans="1:11" ht="17.25" customHeight="1">
      <c r="A34" s="98"/>
      <c r="B34" s="102" t="s">
        <v>56</v>
      </c>
      <c r="C34" s="102" t="s">
        <v>76</v>
      </c>
      <c r="D34" s="68">
        <f>SUM(D35:D37)</f>
        <v>161264</v>
      </c>
      <c r="E34" s="58">
        <f>SUM(E35:E37)</f>
        <v>27726</v>
      </c>
      <c r="F34" s="154">
        <f t="shared" si="2"/>
        <v>-133538</v>
      </c>
      <c r="G34" s="220">
        <f t="shared" si="1"/>
        <v>-82.807074114495478</v>
      </c>
      <c r="H34" s="567"/>
      <c r="I34" s="568"/>
      <c r="J34" s="569"/>
    </row>
    <row r="35" spans="1:11" ht="17.25" customHeight="1">
      <c r="A35" s="98"/>
      <c r="B35" s="99"/>
      <c r="C35" s="99" t="s">
        <v>127</v>
      </c>
      <c r="D35" s="66">
        <v>60000</v>
      </c>
      <c r="E35" s="151">
        <v>0</v>
      </c>
      <c r="F35" s="152">
        <f t="shared" si="2"/>
        <v>-60000</v>
      </c>
      <c r="G35" s="218">
        <v>0</v>
      </c>
      <c r="H35" s="578"/>
      <c r="I35" s="579"/>
      <c r="J35" s="580"/>
    </row>
    <row r="36" spans="1:11" ht="17.25" customHeight="1">
      <c r="A36" s="98"/>
      <c r="B36" s="99"/>
      <c r="C36" s="99" t="s">
        <v>38</v>
      </c>
      <c r="D36" s="66">
        <v>91264</v>
      </c>
      <c r="E36" s="151">
        <v>27726</v>
      </c>
      <c r="F36" s="267">
        <f t="shared" si="2"/>
        <v>-63538</v>
      </c>
      <c r="G36" s="218">
        <f t="shared" si="1"/>
        <v>-69.620003506311363</v>
      </c>
      <c r="H36" s="525" t="s">
        <v>15</v>
      </c>
      <c r="I36" s="526"/>
      <c r="J36" s="527"/>
      <c r="K36" s="149"/>
    </row>
    <row r="37" spans="1:11" ht="17.25" customHeight="1">
      <c r="A37" s="103"/>
      <c r="B37" s="104"/>
      <c r="C37" s="104" t="s">
        <v>139</v>
      </c>
      <c r="D37" s="69">
        <v>10000</v>
      </c>
      <c r="E37" s="155">
        <v>0</v>
      </c>
      <c r="F37" s="156">
        <f t="shared" si="2"/>
        <v>-10000</v>
      </c>
      <c r="G37" s="221">
        <v>0</v>
      </c>
      <c r="H37" s="561"/>
      <c r="I37" s="562"/>
      <c r="J37" s="563"/>
    </row>
  </sheetData>
  <mergeCells count="37">
    <mergeCell ref="H19:J19"/>
    <mergeCell ref="F4:F5"/>
    <mergeCell ref="H9:J9"/>
    <mergeCell ref="H10:J10"/>
    <mergeCell ref="A2:J2"/>
    <mergeCell ref="A6:C6"/>
    <mergeCell ref="E4:E5"/>
    <mergeCell ref="A4:C4"/>
    <mergeCell ref="D4:D5"/>
    <mergeCell ref="H4:J5"/>
    <mergeCell ref="H6:J6"/>
    <mergeCell ref="H8:J8"/>
    <mergeCell ref="H14:J14"/>
    <mergeCell ref="H15:J15"/>
    <mergeCell ref="H16:J16"/>
    <mergeCell ref="H17:J17"/>
    <mergeCell ref="H18:J18"/>
    <mergeCell ref="H7:J7"/>
    <mergeCell ref="G4:G5"/>
    <mergeCell ref="H11:J11"/>
    <mergeCell ref="H12:J12"/>
    <mergeCell ref="H13:J13"/>
    <mergeCell ref="H23:J23"/>
    <mergeCell ref="H24:J24"/>
    <mergeCell ref="H25:J25"/>
    <mergeCell ref="H26:J26"/>
    <mergeCell ref="H20:J20"/>
    <mergeCell ref="H21:J21"/>
    <mergeCell ref="H22:J22"/>
    <mergeCell ref="H37:J37"/>
    <mergeCell ref="H33:J33"/>
    <mergeCell ref="H34:J34"/>
    <mergeCell ref="H31:I31"/>
    <mergeCell ref="H27:J27"/>
    <mergeCell ref="H30:J30"/>
    <mergeCell ref="H32:J32"/>
    <mergeCell ref="H35:J35"/>
  </mergeCells>
  <phoneticPr fontId="23" type="noConversion"/>
  <printOptions horizontalCentered="1"/>
  <pageMargins left="0.39370078740157483" right="0.23622047244094491" top="0.78740157480314965" bottom="0.19685039370078741" header="0.51181102362204722" footer="0.51181102362204722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Y134"/>
  <sheetViews>
    <sheetView tabSelected="1" view="pageBreakPreview" zoomScale="95" zoomScaleNormal="100" zoomScaleSheetLayoutView="95" workbookViewId="0">
      <selection activeCell="A26" activeCellId="9" sqref="D133 A10:XFD10 A11:XFD11 A12:XFD12 A13:XFD13 A18:XFD18 A19:XFD19 A21:XFD21 A24:XFD24 A26:XFD26"/>
    </sheetView>
  </sheetViews>
  <sheetFormatPr defaultColWidth="9" defaultRowHeight="12.95" customHeight="1"/>
  <cols>
    <col min="1" max="1" width="10" style="4" customWidth="1"/>
    <col min="2" max="2" width="10.375" style="4" customWidth="1"/>
    <col min="3" max="3" width="15" style="5" customWidth="1"/>
    <col min="4" max="4" width="12.875" style="105" customWidth="1"/>
    <col min="5" max="5" width="13.5" style="144" customWidth="1"/>
    <col min="6" max="6" width="13.125" style="145" customWidth="1"/>
    <col min="7" max="7" width="9" style="122" customWidth="1"/>
    <col min="8" max="8" width="9.25" style="122" customWidth="1"/>
    <col min="9" max="9" width="9.25" style="122" hidden="1" customWidth="1"/>
    <col min="10" max="10" width="9.25" style="122" customWidth="1"/>
    <col min="11" max="11" width="9.25" style="122" hidden="1" customWidth="1"/>
    <col min="12" max="12" width="7.5" style="11" customWidth="1"/>
    <col min="13" max="13" width="12.5" style="19" customWidth="1"/>
    <col min="14" max="14" width="8.125" style="3" customWidth="1"/>
    <col min="15" max="15" width="12.375" style="3" bestFit="1" customWidth="1"/>
    <col min="16" max="16" width="4.75" style="3" customWidth="1"/>
    <col min="17" max="17" width="8.75" style="3" bestFit="1" customWidth="1"/>
    <col min="18" max="18" width="3.5" style="3" customWidth="1"/>
    <col min="19" max="19" width="3.75" style="3" customWidth="1"/>
    <col min="20" max="20" width="5.75" style="3" customWidth="1"/>
    <col min="21" max="21" width="6.625" style="3" customWidth="1"/>
    <col min="22" max="22" width="20.25" style="3" customWidth="1"/>
    <col min="23" max="23" width="14.375" style="12" bestFit="1" customWidth="1"/>
    <col min="24" max="24" width="16.875" style="12" customWidth="1"/>
    <col min="25" max="25" width="9" style="12"/>
    <col min="26" max="16384" width="9" style="1"/>
  </cols>
  <sheetData>
    <row r="1" spans="1:22" ht="12" customHeight="1"/>
    <row r="2" spans="1:22" ht="19.5" customHeight="1">
      <c r="A2" s="637" t="s">
        <v>12</v>
      </c>
      <c r="B2" s="637"/>
      <c r="C2" s="637"/>
      <c r="D2" s="637"/>
      <c r="E2" s="637"/>
      <c r="F2" s="637"/>
      <c r="G2" s="637"/>
      <c r="H2" s="637"/>
      <c r="I2" s="637"/>
      <c r="J2" s="637"/>
      <c r="K2" s="637"/>
      <c r="L2" s="637"/>
      <c r="M2" s="637"/>
      <c r="N2" s="637"/>
      <c r="O2" s="637"/>
      <c r="P2" s="637"/>
      <c r="Q2" s="637"/>
      <c r="R2" s="637"/>
      <c r="S2" s="637"/>
      <c r="T2" s="637"/>
      <c r="U2" s="637"/>
      <c r="V2" s="638"/>
    </row>
    <row r="3" spans="1:22" ht="15.75" customHeight="1">
      <c r="A3" s="46"/>
      <c r="B3" s="46"/>
      <c r="C3" s="47"/>
      <c r="D3" s="106"/>
      <c r="E3" s="106"/>
      <c r="F3" s="146"/>
      <c r="G3" s="123"/>
      <c r="H3" s="123"/>
      <c r="I3" s="123"/>
      <c r="J3" s="123"/>
      <c r="K3" s="123"/>
      <c r="L3" s="48"/>
      <c r="M3" s="49"/>
      <c r="N3" s="44"/>
      <c r="O3" s="282"/>
      <c r="P3" s="50"/>
      <c r="Q3" s="50"/>
      <c r="R3" s="50"/>
      <c r="S3" s="50"/>
      <c r="T3" s="50"/>
      <c r="U3" s="50"/>
      <c r="V3" s="51" t="s">
        <v>25</v>
      </c>
    </row>
    <row r="4" spans="1:22" ht="18.75" customHeight="1">
      <c r="A4" s="639" t="s">
        <v>101</v>
      </c>
      <c r="B4" s="640"/>
      <c r="C4" s="640"/>
      <c r="D4" s="544" t="s">
        <v>215</v>
      </c>
      <c r="E4" s="544" t="s">
        <v>216</v>
      </c>
      <c r="F4" s="641" t="s">
        <v>10</v>
      </c>
      <c r="G4" s="643" t="s">
        <v>6</v>
      </c>
      <c r="H4" s="651" t="s">
        <v>90</v>
      </c>
      <c r="I4" s="652"/>
      <c r="J4" s="652"/>
      <c r="K4" s="653"/>
      <c r="L4" s="385"/>
      <c r="M4" s="645" t="s">
        <v>13</v>
      </c>
      <c r="N4" s="646"/>
      <c r="O4" s="646"/>
      <c r="P4" s="646"/>
      <c r="Q4" s="646"/>
      <c r="R4" s="646"/>
      <c r="S4" s="646"/>
      <c r="T4" s="646"/>
      <c r="U4" s="646"/>
      <c r="V4" s="647"/>
    </row>
    <row r="5" spans="1:22" ht="18.75" customHeight="1">
      <c r="A5" s="8" t="s">
        <v>54</v>
      </c>
      <c r="B5" s="6" t="s">
        <v>75</v>
      </c>
      <c r="C5" s="7" t="s">
        <v>85</v>
      </c>
      <c r="D5" s="545"/>
      <c r="E5" s="545"/>
      <c r="F5" s="642"/>
      <c r="G5" s="644"/>
      <c r="H5" s="361" t="s">
        <v>77</v>
      </c>
      <c r="I5" s="125" t="s">
        <v>106</v>
      </c>
      <c r="J5" s="124" t="s">
        <v>92</v>
      </c>
      <c r="K5" s="370" t="s">
        <v>96</v>
      </c>
      <c r="L5" s="376"/>
      <c r="M5" s="648"/>
      <c r="N5" s="649"/>
      <c r="O5" s="649"/>
      <c r="P5" s="649"/>
      <c r="Q5" s="649"/>
      <c r="R5" s="649"/>
      <c r="S5" s="649"/>
      <c r="T5" s="649"/>
      <c r="U5" s="649"/>
      <c r="V5" s="650"/>
    </row>
    <row r="6" spans="1:22" ht="22.5" customHeight="1">
      <c r="A6" s="632" t="s">
        <v>11</v>
      </c>
      <c r="B6" s="633"/>
      <c r="C6" s="633"/>
      <c r="D6" s="107">
        <f>SUM(D7+D74+D87+D126+D129)</f>
        <v>158550000</v>
      </c>
      <c r="E6" s="107">
        <f>SUM(E7+E74+E87+E126+E129+E133)</f>
        <v>97292836</v>
      </c>
      <c r="F6" s="354">
        <f>E6-D6</f>
        <v>-61257164</v>
      </c>
      <c r="G6" s="379">
        <f>F6/D6*100</f>
        <v>-38.635865026805419</v>
      </c>
      <c r="H6" s="362">
        <f>SUM(H7,H74,H87,H126,H129,H133)</f>
        <v>84224350</v>
      </c>
      <c r="I6" s="362" t="e">
        <f>SUM(I7,I74,I87,I126,I129,I133)</f>
        <v>#REF!</v>
      </c>
      <c r="J6" s="455">
        <f>SUM(J7,J74,J87,J126,J129,J133)</f>
        <v>10850186</v>
      </c>
      <c r="K6" s="371">
        <f>SUM(K7,K74,K87,K126,K129,K133)</f>
        <v>0</v>
      </c>
      <c r="L6" s="377"/>
      <c r="M6" s="634" t="e">
        <f>SUM(V7,V74,V87,V126,V129,V133)</f>
        <v>#REF!</v>
      </c>
      <c r="N6" s="635"/>
      <c r="O6" s="635"/>
      <c r="P6" s="635"/>
      <c r="Q6" s="635"/>
      <c r="R6" s="635"/>
      <c r="S6" s="635"/>
      <c r="T6" s="635"/>
      <c r="U6" s="635"/>
      <c r="V6" s="636"/>
    </row>
    <row r="7" spans="1:22" ht="22.5" customHeight="1">
      <c r="A7" s="115" t="s">
        <v>98</v>
      </c>
      <c r="B7" s="116" t="s">
        <v>53</v>
      </c>
      <c r="C7" s="116"/>
      <c r="D7" s="117">
        <f>SUM(D8+D38+D47)</f>
        <v>114737200</v>
      </c>
      <c r="E7" s="117">
        <f>SUM(E8+E38+E47)</f>
        <v>53543270</v>
      </c>
      <c r="F7" s="355">
        <f>E7-D7</f>
        <v>-61193930</v>
      </c>
      <c r="G7" s="380">
        <f>F7/D7*100</f>
        <v>-53.333992811398566</v>
      </c>
      <c r="H7" s="363">
        <f>SUM(H8+H47)</f>
        <v>52442200</v>
      </c>
      <c r="I7" s="363">
        <f t="shared" ref="I7:K7" si="0">SUM(I8+I47)</f>
        <v>0</v>
      </c>
      <c r="J7" s="453">
        <f t="shared" si="0"/>
        <v>1101070</v>
      </c>
      <c r="K7" s="363">
        <f t="shared" si="0"/>
        <v>0</v>
      </c>
      <c r="L7" s="378"/>
      <c r="M7" s="204" t="s">
        <v>156</v>
      </c>
      <c r="N7" s="211"/>
      <c r="O7" s="283"/>
      <c r="P7" s="211"/>
      <c r="Q7" s="211"/>
      <c r="R7" s="211"/>
      <c r="S7" s="211"/>
      <c r="T7" s="211"/>
      <c r="U7" s="211"/>
      <c r="V7" s="246">
        <f>SUM(V8,V38,V47)</f>
        <v>53543270</v>
      </c>
    </row>
    <row r="8" spans="1:22" ht="22.5" customHeight="1">
      <c r="A8" s="110"/>
      <c r="B8" s="120" t="s">
        <v>89</v>
      </c>
      <c r="C8" s="120" t="s">
        <v>76</v>
      </c>
      <c r="D8" s="121">
        <f>SUM(D9+D14+D16+D27+D29+D35)</f>
        <v>104457200</v>
      </c>
      <c r="E8" s="121">
        <f>SUM(E9+E14+E16+E27+E29+E35)</f>
        <v>49774200</v>
      </c>
      <c r="F8" s="356">
        <f>E8-D8</f>
        <v>-54683000</v>
      </c>
      <c r="G8" s="381">
        <f>F8/D8*100</f>
        <v>-52.349670487051156</v>
      </c>
      <c r="H8" s="364">
        <f>SUM(H9+H16+H27+H29)</f>
        <v>49774200</v>
      </c>
      <c r="I8" s="452">
        <f t="shared" ref="I8:K8" si="1">SUM(I9+I16+I27+I29)</f>
        <v>0</v>
      </c>
      <c r="J8" s="454">
        <f t="shared" si="1"/>
        <v>0</v>
      </c>
      <c r="K8" s="364">
        <f t="shared" si="1"/>
        <v>0</v>
      </c>
      <c r="L8" s="140"/>
      <c r="M8" s="205" t="s">
        <v>132</v>
      </c>
      <c r="N8" s="206"/>
      <c r="O8" s="284"/>
      <c r="P8" s="206"/>
      <c r="Q8" s="206"/>
      <c r="R8" s="206"/>
      <c r="S8" s="206"/>
      <c r="T8" s="206"/>
      <c r="U8" s="206"/>
      <c r="V8" s="247">
        <f>SUM(V9,V14,V16,V27,V29,V35)</f>
        <v>49774200</v>
      </c>
    </row>
    <row r="9" spans="1:22" ht="22.5" customHeight="1">
      <c r="A9" s="112"/>
      <c r="B9" s="113"/>
      <c r="C9" s="241" t="s">
        <v>59</v>
      </c>
      <c r="D9" s="242">
        <v>69066200</v>
      </c>
      <c r="E9" s="289">
        <f>V9</f>
        <v>33936390</v>
      </c>
      <c r="F9" s="357">
        <f t="shared" ref="F9:F50" si="2">E9-D9</f>
        <v>-35129810</v>
      </c>
      <c r="G9" s="383">
        <f t="shared" ref="G9:G50" si="3">F9/D9*100</f>
        <v>-50.863968192835287</v>
      </c>
      <c r="H9" s="366">
        <f>V9</f>
        <v>33936390</v>
      </c>
      <c r="I9" s="433">
        <f t="shared" ref="I9:J9" si="4">SUM(I10:I13)</f>
        <v>0</v>
      </c>
      <c r="J9" s="243">
        <f t="shared" si="4"/>
        <v>0</v>
      </c>
      <c r="K9" s="373">
        <v>0</v>
      </c>
      <c r="L9" s="244"/>
      <c r="M9" s="330" t="s">
        <v>187</v>
      </c>
      <c r="N9" s="245"/>
      <c r="O9" s="290"/>
      <c r="P9" s="245"/>
      <c r="Q9" s="245"/>
      <c r="R9" s="245"/>
      <c r="S9" s="245"/>
      <c r="T9" s="245"/>
      <c r="U9" s="245"/>
      <c r="V9" s="291">
        <f>SUM(V10:V13)</f>
        <v>33936390</v>
      </c>
    </row>
    <row r="10" spans="1:22" ht="22.5" hidden="1" customHeight="1">
      <c r="A10" s="112"/>
      <c r="B10" s="113"/>
      <c r="C10" s="113"/>
      <c r="D10" s="108"/>
      <c r="E10" s="202"/>
      <c r="F10" s="358"/>
      <c r="G10" s="382"/>
      <c r="H10" s="365">
        <v>0</v>
      </c>
      <c r="I10" s="418">
        <v>0</v>
      </c>
      <c r="J10" s="55">
        <v>0</v>
      </c>
      <c r="K10" s="372"/>
      <c r="L10" s="137"/>
      <c r="M10" s="343" t="s">
        <v>195</v>
      </c>
      <c r="N10" s="259" t="s">
        <v>91</v>
      </c>
      <c r="O10" s="344">
        <v>2828000</v>
      </c>
      <c r="P10" s="259" t="s">
        <v>99</v>
      </c>
      <c r="Q10" s="261">
        <v>7</v>
      </c>
      <c r="R10" s="259" t="s">
        <v>99</v>
      </c>
      <c r="S10" s="279">
        <v>1</v>
      </c>
      <c r="T10" s="259" t="s">
        <v>95</v>
      </c>
      <c r="U10" s="280"/>
      <c r="V10" s="345">
        <f t="shared" ref="V10:V13" si="5">O10*Q10*S10</f>
        <v>19796000</v>
      </c>
    </row>
    <row r="11" spans="1:22" ht="22.5" hidden="1" customHeight="1">
      <c r="A11" s="110"/>
      <c r="B11" s="111"/>
      <c r="C11" s="111"/>
      <c r="D11" s="109"/>
      <c r="E11" s="202"/>
      <c r="F11" s="358"/>
      <c r="G11" s="382"/>
      <c r="H11" s="365">
        <v>0</v>
      </c>
      <c r="I11" s="418">
        <v>0</v>
      </c>
      <c r="J11" s="55">
        <v>0</v>
      </c>
      <c r="K11" s="372"/>
      <c r="L11" s="358"/>
      <c r="M11" s="343"/>
      <c r="N11" s="259"/>
      <c r="O11" s="344">
        <v>2936000</v>
      </c>
      <c r="P11" s="259" t="s">
        <v>99</v>
      </c>
      <c r="Q11" s="261">
        <v>2</v>
      </c>
      <c r="R11" s="259" t="s">
        <v>99</v>
      </c>
      <c r="S11" s="279">
        <v>1</v>
      </c>
      <c r="T11" s="259" t="s">
        <v>95</v>
      </c>
      <c r="U11" s="280"/>
      <c r="V11" s="345">
        <f t="shared" si="5"/>
        <v>5872000</v>
      </c>
    </row>
    <row r="12" spans="1:22" ht="22.5" hidden="1" customHeight="1">
      <c r="A12" s="110"/>
      <c r="B12" s="111"/>
      <c r="C12" s="111"/>
      <c r="D12" s="109"/>
      <c r="E12" s="202"/>
      <c r="F12" s="358"/>
      <c r="G12" s="382"/>
      <c r="H12" s="365">
        <v>0</v>
      </c>
      <c r="I12" s="418">
        <v>0</v>
      </c>
      <c r="J12" s="55">
        <v>0</v>
      </c>
      <c r="K12" s="372"/>
      <c r="L12" s="358"/>
      <c r="M12" s="343" t="s">
        <v>195</v>
      </c>
      <c r="N12" s="259" t="s">
        <v>69</v>
      </c>
      <c r="O12" s="344">
        <v>1860390</v>
      </c>
      <c r="P12" s="259" t="s">
        <v>99</v>
      </c>
      <c r="Q12" s="261">
        <v>1</v>
      </c>
      <c r="R12" s="259" t="s">
        <v>99</v>
      </c>
      <c r="S12" s="279">
        <v>1</v>
      </c>
      <c r="T12" s="259" t="s">
        <v>95</v>
      </c>
      <c r="U12" s="280"/>
      <c r="V12" s="345">
        <f t="shared" si="5"/>
        <v>1860390</v>
      </c>
    </row>
    <row r="13" spans="1:22" ht="22.5" hidden="1" customHeight="1">
      <c r="A13" s="110"/>
      <c r="B13" s="111"/>
      <c r="C13" s="111"/>
      <c r="D13" s="109"/>
      <c r="E13" s="202"/>
      <c r="F13" s="358"/>
      <c r="G13" s="382"/>
      <c r="H13" s="365"/>
      <c r="I13" s="418">
        <v>0</v>
      </c>
      <c r="J13" s="55">
        <v>0</v>
      </c>
      <c r="K13" s="372"/>
      <c r="L13" s="358"/>
      <c r="M13" s="343"/>
      <c r="N13" s="259"/>
      <c r="O13" s="344">
        <v>3204000</v>
      </c>
      <c r="P13" s="259" t="s">
        <v>99</v>
      </c>
      <c r="Q13" s="261">
        <v>2</v>
      </c>
      <c r="R13" s="259" t="s">
        <v>99</v>
      </c>
      <c r="S13" s="279">
        <v>1</v>
      </c>
      <c r="T13" s="259" t="s">
        <v>95</v>
      </c>
      <c r="U13" s="280"/>
      <c r="V13" s="345">
        <f t="shared" si="5"/>
        <v>6408000</v>
      </c>
    </row>
    <row r="14" spans="1:22" ht="22.5" hidden="1" customHeight="1">
      <c r="A14" s="110"/>
      <c r="B14" s="114"/>
      <c r="C14" s="241" t="s">
        <v>128</v>
      </c>
      <c r="D14" s="242">
        <v>0</v>
      </c>
      <c r="E14" s="289">
        <f>V14</f>
        <v>0</v>
      </c>
      <c r="F14" s="357">
        <f t="shared" si="2"/>
        <v>0</v>
      </c>
      <c r="G14" s="383">
        <v>0</v>
      </c>
      <c r="H14" s="366">
        <v>0</v>
      </c>
      <c r="I14" s="417">
        <v>0</v>
      </c>
      <c r="J14" s="243">
        <v>0</v>
      </c>
      <c r="K14" s="373" t="e">
        <f>#REF!</f>
        <v>#REF!</v>
      </c>
      <c r="L14" s="248"/>
      <c r="M14" s="335" t="s">
        <v>153</v>
      </c>
      <c r="N14" s="245"/>
      <c r="O14" s="290"/>
      <c r="P14" s="336"/>
      <c r="Q14" s="245"/>
      <c r="R14" s="336"/>
      <c r="S14" s="245"/>
      <c r="T14" s="336"/>
      <c r="U14" s="245"/>
      <c r="V14" s="291">
        <f>V15</f>
        <v>0</v>
      </c>
    </row>
    <row r="15" spans="1:22" ht="22.5" hidden="1" customHeight="1">
      <c r="A15" s="110"/>
      <c r="B15" s="114"/>
      <c r="C15" s="111"/>
      <c r="D15" s="109"/>
      <c r="E15" s="202"/>
      <c r="F15" s="358"/>
      <c r="G15" s="382"/>
      <c r="H15" s="365"/>
      <c r="I15" s="418">
        <v>0</v>
      </c>
      <c r="J15" s="55"/>
      <c r="K15" s="372"/>
      <c r="L15" s="136"/>
      <c r="M15" s="346"/>
      <c r="N15" s="280"/>
      <c r="O15" s="344"/>
      <c r="P15" s="259" t="s">
        <v>99</v>
      </c>
      <c r="Q15" s="261">
        <v>0</v>
      </c>
      <c r="R15" s="259" t="s">
        <v>99</v>
      </c>
      <c r="S15" s="279">
        <v>0</v>
      </c>
      <c r="T15" s="259" t="s">
        <v>95</v>
      </c>
      <c r="U15" s="280"/>
      <c r="V15" s="345">
        <f>O15*Q15*S15</f>
        <v>0</v>
      </c>
    </row>
    <row r="16" spans="1:22" ht="22.5" customHeight="1">
      <c r="A16" s="110"/>
      <c r="B16" s="111"/>
      <c r="C16" s="241" t="s">
        <v>58</v>
      </c>
      <c r="D16" s="242">
        <v>18947820</v>
      </c>
      <c r="E16" s="289">
        <f>V16</f>
        <v>8402600</v>
      </c>
      <c r="F16" s="357">
        <f t="shared" si="2"/>
        <v>-10545220</v>
      </c>
      <c r="G16" s="383">
        <f t="shared" si="3"/>
        <v>-55.654001357412099</v>
      </c>
      <c r="H16" s="366">
        <v>8402600</v>
      </c>
      <c r="I16" s="433">
        <f t="shared" ref="I16:J16" si="6">I17+I20+I23</f>
        <v>0</v>
      </c>
      <c r="J16" s="243">
        <f t="shared" si="6"/>
        <v>0</v>
      </c>
      <c r="K16" s="373">
        <v>0</v>
      </c>
      <c r="L16" s="244"/>
      <c r="M16" s="337" t="s">
        <v>170</v>
      </c>
      <c r="N16" s="257"/>
      <c r="O16" s="338"/>
      <c r="P16" s="257"/>
      <c r="Q16" s="257"/>
      <c r="R16" s="257"/>
      <c r="S16" s="257"/>
      <c r="T16" s="257"/>
      <c r="U16" s="257"/>
      <c r="V16" s="339">
        <f>SUM(V17,V20,V23)</f>
        <v>8402600</v>
      </c>
    </row>
    <row r="17" spans="1:22" ht="22.5" customHeight="1">
      <c r="A17" s="110"/>
      <c r="B17" s="111"/>
      <c r="C17" s="111"/>
      <c r="D17" s="109"/>
      <c r="E17" s="202"/>
      <c r="F17" s="358"/>
      <c r="G17" s="382"/>
      <c r="H17" s="365"/>
      <c r="I17" s="418">
        <v>0</v>
      </c>
      <c r="J17" s="55"/>
      <c r="K17" s="418"/>
      <c r="L17" s="55"/>
      <c r="M17" s="656" t="s">
        <v>150</v>
      </c>
      <c r="N17" s="657"/>
      <c r="O17" s="331"/>
      <c r="P17" s="332"/>
      <c r="Q17" s="332"/>
      <c r="R17" s="332"/>
      <c r="S17" s="332"/>
      <c r="T17" s="332"/>
      <c r="U17" s="332"/>
      <c r="V17" s="310">
        <f>SUM(V18:V19)</f>
        <v>3458400</v>
      </c>
    </row>
    <row r="18" spans="1:22" ht="22.5" hidden="1" customHeight="1">
      <c r="A18" s="110"/>
      <c r="B18" s="111"/>
      <c r="C18" s="111"/>
      <c r="D18" s="109"/>
      <c r="E18" s="202"/>
      <c r="F18" s="358"/>
      <c r="G18" s="382"/>
      <c r="H18" s="365"/>
      <c r="I18" s="418">
        <v>0</v>
      </c>
      <c r="J18" s="55"/>
      <c r="K18" s="418"/>
      <c r="L18" s="449"/>
      <c r="M18" s="297" t="s">
        <v>195</v>
      </c>
      <c r="N18" s="297" t="s">
        <v>91</v>
      </c>
      <c r="O18" s="263">
        <v>2828000</v>
      </c>
      <c r="P18" s="259" t="s">
        <v>99</v>
      </c>
      <c r="Q18" s="261">
        <v>1</v>
      </c>
      <c r="R18" s="259" t="s">
        <v>99</v>
      </c>
      <c r="S18" s="262">
        <v>0.6</v>
      </c>
      <c r="T18" s="259" t="s">
        <v>95</v>
      </c>
      <c r="U18" s="260"/>
      <c r="V18" s="347">
        <f>O18*Q18*S18</f>
        <v>1696800</v>
      </c>
    </row>
    <row r="19" spans="1:22" ht="22.5" hidden="1" customHeight="1">
      <c r="A19" s="110"/>
      <c r="B19" s="111"/>
      <c r="C19" s="111"/>
      <c r="D19" s="109"/>
      <c r="E19" s="202"/>
      <c r="F19" s="358"/>
      <c r="G19" s="382"/>
      <c r="H19" s="365"/>
      <c r="I19" s="55">
        <v>0</v>
      </c>
      <c r="J19" s="55"/>
      <c r="K19" s="418"/>
      <c r="L19" s="449"/>
      <c r="M19" s="297"/>
      <c r="N19" s="297"/>
      <c r="O19" s="344">
        <v>2936000</v>
      </c>
      <c r="P19" s="259" t="s">
        <v>99</v>
      </c>
      <c r="Q19" s="261">
        <v>1</v>
      </c>
      <c r="R19" s="259" t="s">
        <v>99</v>
      </c>
      <c r="S19" s="262">
        <v>0.6</v>
      </c>
      <c r="T19" s="259" t="s">
        <v>95</v>
      </c>
      <c r="U19" s="260"/>
      <c r="V19" s="347">
        <f>O19*Q19*S19</f>
        <v>1761600</v>
      </c>
    </row>
    <row r="20" spans="1:22" ht="22.5" customHeight="1">
      <c r="A20" s="110"/>
      <c r="B20" s="111"/>
      <c r="C20" s="111"/>
      <c r="D20" s="109"/>
      <c r="E20" s="202"/>
      <c r="F20" s="358"/>
      <c r="G20" s="382"/>
      <c r="H20" s="365"/>
      <c r="I20" s="55">
        <v>0</v>
      </c>
      <c r="J20" s="409"/>
      <c r="K20" s="415"/>
      <c r="L20" s="451"/>
      <c r="M20" s="658" t="s">
        <v>135</v>
      </c>
      <c r="N20" s="659"/>
      <c r="O20" s="340"/>
      <c r="P20" s="341"/>
      <c r="Q20" s="341"/>
      <c r="R20" s="341"/>
      <c r="S20" s="341"/>
      <c r="T20" s="341"/>
      <c r="U20" s="341"/>
      <c r="V20" s="333">
        <f>SUM(V21:V22)</f>
        <v>309680</v>
      </c>
    </row>
    <row r="21" spans="1:22" ht="22.5" hidden="1" customHeight="1">
      <c r="A21" s="110"/>
      <c r="B21" s="111"/>
      <c r="C21" s="111"/>
      <c r="D21" s="109"/>
      <c r="E21" s="202"/>
      <c r="F21" s="358"/>
      <c r="G21" s="382"/>
      <c r="H21" s="365"/>
      <c r="I21" s="55">
        <v>0</v>
      </c>
      <c r="J21" s="55"/>
      <c r="K21" s="418"/>
      <c r="L21" s="449"/>
      <c r="M21" s="446" t="s">
        <v>195</v>
      </c>
      <c r="N21" s="297" t="s">
        <v>69</v>
      </c>
      <c r="O21" s="263">
        <v>69680</v>
      </c>
      <c r="P21" s="259" t="s">
        <v>99</v>
      </c>
      <c r="Q21" s="261">
        <v>1</v>
      </c>
      <c r="R21" s="260"/>
      <c r="S21" s="260"/>
      <c r="T21" s="259" t="s">
        <v>95</v>
      </c>
      <c r="U21" s="260"/>
      <c r="V21" s="347">
        <f>O21*Q21</f>
        <v>69680</v>
      </c>
    </row>
    <row r="22" spans="1:22" ht="22.5" customHeight="1">
      <c r="A22" s="110"/>
      <c r="B22" s="111"/>
      <c r="C22" s="111"/>
      <c r="D22" s="109"/>
      <c r="E22" s="202"/>
      <c r="F22" s="358"/>
      <c r="G22" s="382"/>
      <c r="H22" s="365"/>
      <c r="I22" s="55">
        <v>0</v>
      </c>
      <c r="J22" s="55"/>
      <c r="K22" s="418"/>
      <c r="L22" s="447"/>
      <c r="M22" s="297"/>
      <c r="N22" s="297"/>
      <c r="O22" s="263">
        <v>120000</v>
      </c>
      <c r="P22" s="259" t="s">
        <v>99</v>
      </c>
      <c r="Q22" s="261">
        <v>2</v>
      </c>
      <c r="R22" s="260"/>
      <c r="S22" s="260"/>
      <c r="T22" s="259" t="s">
        <v>95</v>
      </c>
      <c r="U22" s="260"/>
      <c r="V22" s="347">
        <f>O22*Q22</f>
        <v>240000</v>
      </c>
    </row>
    <row r="23" spans="1:22" ht="22.5" customHeight="1">
      <c r="A23" s="110"/>
      <c r="B23" s="111"/>
      <c r="C23" s="111"/>
      <c r="D23" s="109"/>
      <c r="E23" s="202"/>
      <c r="F23" s="358"/>
      <c r="G23" s="382"/>
      <c r="H23" s="365"/>
      <c r="I23" s="55">
        <v>0</v>
      </c>
      <c r="J23" s="55"/>
      <c r="K23" s="418"/>
      <c r="L23" s="449"/>
      <c r="M23" s="660" t="s">
        <v>152</v>
      </c>
      <c r="N23" s="661"/>
      <c r="O23" s="667" t="s">
        <v>16</v>
      </c>
      <c r="P23" s="667"/>
      <c r="Q23" s="667"/>
      <c r="R23" s="667"/>
      <c r="S23" s="667"/>
      <c r="T23" s="667"/>
      <c r="U23" s="667"/>
      <c r="V23" s="333">
        <f>SUM(V24:V26)</f>
        <v>4634520</v>
      </c>
    </row>
    <row r="24" spans="1:22" ht="22.5" hidden="1" customHeight="1">
      <c r="A24" s="110"/>
      <c r="B24" s="111"/>
      <c r="C24" s="111"/>
      <c r="D24" s="109"/>
      <c r="E24" s="202"/>
      <c r="F24" s="358"/>
      <c r="G24" s="382"/>
      <c r="H24" s="365"/>
      <c r="I24" s="55">
        <v>0</v>
      </c>
      <c r="J24" s="55"/>
      <c r="K24" s="372"/>
      <c r="L24" s="450"/>
      <c r="M24" s="448" t="s">
        <v>195</v>
      </c>
      <c r="N24" s="445" t="s">
        <v>91</v>
      </c>
      <c r="O24" s="265">
        <v>20300</v>
      </c>
      <c r="P24" s="259" t="s">
        <v>99</v>
      </c>
      <c r="Q24" s="264">
        <f>V24/O24</f>
        <v>139</v>
      </c>
      <c r="R24" s="259"/>
      <c r="S24" s="260" t="s">
        <v>57</v>
      </c>
      <c r="T24" s="259" t="s">
        <v>95</v>
      </c>
      <c r="U24" s="260"/>
      <c r="V24" s="345">
        <v>2821700</v>
      </c>
    </row>
    <row r="25" spans="1:22" ht="22.5" customHeight="1">
      <c r="A25" s="110"/>
      <c r="B25" s="111"/>
      <c r="C25" s="111"/>
      <c r="D25" s="109"/>
      <c r="E25" s="202"/>
      <c r="F25" s="358"/>
      <c r="G25" s="382"/>
      <c r="H25" s="365"/>
      <c r="I25" s="55">
        <v>0</v>
      </c>
      <c r="J25" s="55"/>
      <c r="K25" s="372"/>
      <c r="L25" s="450"/>
      <c r="M25" s="273"/>
      <c r="N25" s="297"/>
      <c r="O25" s="263">
        <v>21070</v>
      </c>
      <c r="P25" s="259" t="s">
        <v>99</v>
      </c>
      <c r="Q25" s="264">
        <f>V25/O25</f>
        <v>26</v>
      </c>
      <c r="R25" s="260"/>
      <c r="S25" s="260" t="s">
        <v>188</v>
      </c>
      <c r="T25" s="259" t="s">
        <v>95</v>
      </c>
      <c r="U25" s="260"/>
      <c r="V25" s="345">
        <v>547820</v>
      </c>
    </row>
    <row r="26" spans="1:22" ht="22.5" hidden="1" customHeight="1">
      <c r="A26" s="110"/>
      <c r="B26" s="111"/>
      <c r="C26" s="111"/>
      <c r="D26" s="109"/>
      <c r="E26" s="202"/>
      <c r="F26" s="358"/>
      <c r="G26" s="382"/>
      <c r="H26" s="365"/>
      <c r="I26" s="55">
        <v>0</v>
      </c>
      <c r="J26" s="409"/>
      <c r="K26" s="410"/>
      <c r="L26" s="136"/>
      <c r="M26" s="273" t="s">
        <v>195</v>
      </c>
      <c r="N26" s="297" t="s">
        <v>69</v>
      </c>
      <c r="O26" s="263">
        <v>23000</v>
      </c>
      <c r="P26" s="259" t="s">
        <v>99</v>
      </c>
      <c r="Q26" s="264">
        <f>V26/O26</f>
        <v>55</v>
      </c>
      <c r="R26" s="260"/>
      <c r="S26" s="260" t="s">
        <v>149</v>
      </c>
      <c r="T26" s="259" t="s">
        <v>95</v>
      </c>
      <c r="U26" s="260"/>
      <c r="V26" s="347">
        <v>1265000</v>
      </c>
    </row>
    <row r="27" spans="1:22" ht="22.5" customHeight="1">
      <c r="A27" s="126"/>
      <c r="B27" s="127"/>
      <c r="C27" s="249" t="s">
        <v>29</v>
      </c>
      <c r="D27" s="250">
        <v>7334510</v>
      </c>
      <c r="E27" s="289">
        <f>V27</f>
        <v>3512460</v>
      </c>
      <c r="F27" s="357">
        <f t="shared" si="2"/>
        <v>-3822050</v>
      </c>
      <c r="G27" s="383">
        <f t="shared" si="3"/>
        <v>-52.110502269408585</v>
      </c>
      <c r="H27" s="366">
        <v>3512460</v>
      </c>
      <c r="I27" s="243">
        <v>0</v>
      </c>
      <c r="J27" s="243">
        <v>0</v>
      </c>
      <c r="K27" s="373">
        <v>0</v>
      </c>
      <c r="L27" s="251"/>
      <c r="M27" s="662" t="s">
        <v>43</v>
      </c>
      <c r="N27" s="662"/>
      <c r="O27" s="662"/>
      <c r="P27" s="662"/>
      <c r="Q27" s="292"/>
      <c r="R27" s="292"/>
      <c r="S27" s="292"/>
      <c r="T27" s="292"/>
      <c r="U27" s="292"/>
      <c r="V27" s="293">
        <f>V28</f>
        <v>3512460</v>
      </c>
    </row>
    <row r="28" spans="1:22" ht="22.5" customHeight="1">
      <c r="A28" s="126"/>
      <c r="B28" s="127"/>
      <c r="C28" s="128"/>
      <c r="D28" s="141"/>
      <c r="E28" s="202"/>
      <c r="F28" s="358"/>
      <c r="G28" s="382"/>
      <c r="H28" s="365"/>
      <c r="I28" s="55">
        <v>0</v>
      </c>
      <c r="J28" s="55"/>
      <c r="K28" s="372"/>
      <c r="M28" s="266"/>
      <c r="N28" s="349"/>
      <c r="O28" s="349">
        <f>V9+V16</f>
        <v>42338990</v>
      </c>
      <c r="P28" s="259" t="s">
        <v>99</v>
      </c>
      <c r="Q28" s="350" t="s">
        <v>151</v>
      </c>
      <c r="R28" s="267"/>
      <c r="S28" s="267"/>
      <c r="T28" s="259" t="s">
        <v>95</v>
      </c>
      <c r="U28" s="267"/>
      <c r="V28" s="348">
        <v>3512460</v>
      </c>
    </row>
    <row r="29" spans="1:22" ht="22.5" customHeight="1">
      <c r="A29" s="126"/>
      <c r="B29" s="127"/>
      <c r="C29" s="249" t="s">
        <v>30</v>
      </c>
      <c r="D29" s="250">
        <v>9108670</v>
      </c>
      <c r="E29" s="289">
        <f>V29</f>
        <v>3922750</v>
      </c>
      <c r="F29" s="357">
        <f t="shared" si="2"/>
        <v>-5185920</v>
      </c>
      <c r="G29" s="383">
        <f t="shared" si="3"/>
        <v>-56.933888262501554</v>
      </c>
      <c r="H29" s="366">
        <v>3922750</v>
      </c>
      <c r="I29" s="243">
        <v>0</v>
      </c>
      <c r="J29" s="243">
        <v>0</v>
      </c>
      <c r="K29" s="373">
        <v>0</v>
      </c>
      <c r="L29" s="251"/>
      <c r="M29" s="662" t="s">
        <v>47</v>
      </c>
      <c r="N29" s="662"/>
      <c r="O29" s="292"/>
      <c r="P29" s="292"/>
      <c r="Q29" s="292"/>
      <c r="R29" s="292"/>
      <c r="S29" s="292"/>
      <c r="T29" s="292"/>
      <c r="U29" s="292"/>
      <c r="V29" s="293">
        <f>SUM(V30:V34)</f>
        <v>3922750</v>
      </c>
    </row>
    <row r="30" spans="1:22" ht="22.5" customHeight="1">
      <c r="A30" s="126"/>
      <c r="B30" s="127"/>
      <c r="C30" s="128"/>
      <c r="D30" s="141"/>
      <c r="E30" s="202"/>
      <c r="F30" s="358"/>
      <c r="G30" s="382"/>
      <c r="H30" s="365"/>
      <c r="I30" s="55">
        <v>0</v>
      </c>
      <c r="J30" s="55"/>
      <c r="K30" s="372"/>
      <c r="L30" s="414"/>
      <c r="M30" s="271" t="s">
        <v>194</v>
      </c>
      <c r="N30" s="349"/>
      <c r="O30" s="349">
        <f>V9+V16</f>
        <v>42338990</v>
      </c>
      <c r="P30" s="259" t="s">
        <v>99</v>
      </c>
      <c r="Q30" s="268">
        <v>4.4999999999999998E-2</v>
      </c>
      <c r="R30" s="267"/>
      <c r="S30" s="267"/>
      <c r="T30" s="269" t="s">
        <v>95</v>
      </c>
      <c r="U30" s="267"/>
      <c r="V30" s="348">
        <v>1478490</v>
      </c>
    </row>
    <row r="31" spans="1:22" ht="22.5" customHeight="1">
      <c r="A31" s="126"/>
      <c r="B31" s="127"/>
      <c r="C31" s="128"/>
      <c r="D31" s="141"/>
      <c r="E31" s="202"/>
      <c r="F31" s="358"/>
      <c r="G31" s="520"/>
      <c r="H31" s="516"/>
      <c r="I31" s="55">
        <v>0</v>
      </c>
      <c r="J31" s="55"/>
      <c r="K31" s="415"/>
      <c r="L31" s="416"/>
      <c r="M31" s="271" t="s">
        <v>181</v>
      </c>
      <c r="N31" s="349"/>
      <c r="O31" s="349">
        <f>V9+V16</f>
        <v>42338990</v>
      </c>
      <c r="P31" s="259" t="s">
        <v>99</v>
      </c>
      <c r="Q31" s="270">
        <v>3.4299999999999997E-2</v>
      </c>
      <c r="R31" s="267"/>
      <c r="S31" s="267"/>
      <c r="T31" s="269" t="s">
        <v>95</v>
      </c>
      <c r="U31" s="267"/>
      <c r="V31" s="348">
        <v>1479660</v>
      </c>
    </row>
    <row r="32" spans="1:22" ht="22.5" customHeight="1">
      <c r="A32" s="126"/>
      <c r="B32" s="127"/>
      <c r="C32" s="128"/>
      <c r="D32" s="141"/>
      <c r="E32" s="202"/>
      <c r="F32" s="358"/>
      <c r="G32" s="520"/>
      <c r="H32" s="516"/>
      <c r="I32" s="55">
        <v>0</v>
      </c>
      <c r="J32" s="55"/>
      <c r="K32" s="372"/>
      <c r="L32" s="413"/>
      <c r="M32" s="412" t="s">
        <v>21</v>
      </c>
      <c r="N32" s="349"/>
      <c r="O32" s="349">
        <v>1479660</v>
      </c>
      <c r="P32" s="259" t="s">
        <v>99</v>
      </c>
      <c r="Q32" s="272">
        <v>0.1152</v>
      </c>
      <c r="R32" s="267"/>
      <c r="S32" s="267"/>
      <c r="T32" s="269" t="s">
        <v>95</v>
      </c>
      <c r="U32" s="267"/>
      <c r="V32" s="348">
        <v>181470</v>
      </c>
    </row>
    <row r="33" spans="1:22" ht="22.5" customHeight="1">
      <c r="A33" s="126"/>
      <c r="B33" s="127"/>
      <c r="C33" s="128"/>
      <c r="D33" s="141"/>
      <c r="E33" s="202"/>
      <c r="F33" s="358"/>
      <c r="G33" s="520"/>
      <c r="H33" s="516"/>
      <c r="I33" s="55">
        <v>0</v>
      </c>
      <c r="J33" s="55"/>
      <c r="K33" s="410"/>
      <c r="L33" s="411"/>
      <c r="M33" s="412" t="s">
        <v>200</v>
      </c>
      <c r="N33" s="349"/>
      <c r="O33" s="349">
        <f>V9+V16</f>
        <v>42338990</v>
      </c>
      <c r="P33" s="259" t="s">
        <v>99</v>
      </c>
      <c r="Q33" s="272">
        <v>1.0500000000000001E-2</v>
      </c>
      <c r="R33" s="267"/>
      <c r="S33" s="267"/>
      <c r="T33" s="269" t="s">
        <v>95</v>
      </c>
      <c r="U33" s="267"/>
      <c r="V33" s="348">
        <v>444580</v>
      </c>
    </row>
    <row r="34" spans="1:22" ht="22.5" customHeight="1">
      <c r="A34" s="126"/>
      <c r="B34" s="127"/>
      <c r="C34" s="128"/>
      <c r="D34" s="141"/>
      <c r="E34" s="202"/>
      <c r="F34" s="358"/>
      <c r="G34" s="520"/>
      <c r="H34" s="516"/>
      <c r="I34" s="65">
        <v>0</v>
      </c>
      <c r="J34" s="65"/>
      <c r="K34" s="418"/>
      <c r="L34" s="493"/>
      <c r="M34" s="271" t="s">
        <v>193</v>
      </c>
      <c r="N34" s="349"/>
      <c r="O34" s="513">
        <f>V9+V16</f>
        <v>42338990</v>
      </c>
      <c r="P34" s="508" t="s">
        <v>99</v>
      </c>
      <c r="Q34" s="270">
        <v>8.0000000000000002E-3</v>
      </c>
      <c r="R34" s="267"/>
      <c r="S34" s="267"/>
      <c r="T34" s="269" t="s">
        <v>95</v>
      </c>
      <c r="U34" s="267"/>
      <c r="V34" s="348">
        <v>338550</v>
      </c>
    </row>
    <row r="35" spans="1:22" ht="22.5" hidden="1" customHeight="1">
      <c r="A35" s="126"/>
      <c r="B35" s="127"/>
      <c r="C35" s="249" t="s">
        <v>103</v>
      </c>
      <c r="D35" s="250">
        <v>0</v>
      </c>
      <c r="E35" s="289">
        <f>V35</f>
        <v>0</v>
      </c>
      <c r="F35" s="357">
        <f t="shared" si="2"/>
        <v>0</v>
      </c>
      <c r="G35" s="521">
        <v>0</v>
      </c>
      <c r="H35" s="517">
        <v>0</v>
      </c>
      <c r="I35" s="243">
        <v>0</v>
      </c>
      <c r="J35" s="243">
        <v>0</v>
      </c>
      <c r="K35" s="417" t="e">
        <f>#REF!</f>
        <v>#REF!</v>
      </c>
      <c r="L35" s="420"/>
      <c r="M35" s="663" t="s">
        <v>22</v>
      </c>
      <c r="N35" s="664"/>
      <c r="O35" s="510"/>
      <c r="P35" s="292"/>
      <c r="Q35" s="292"/>
      <c r="R35" s="292"/>
      <c r="S35" s="292"/>
      <c r="T35" s="292"/>
      <c r="U35" s="292"/>
      <c r="V35" s="293">
        <f>SUM(V36:V37)</f>
        <v>0</v>
      </c>
    </row>
    <row r="36" spans="1:22" ht="22.5" hidden="1" customHeight="1">
      <c r="A36" s="126"/>
      <c r="B36" s="127"/>
      <c r="C36" s="128"/>
      <c r="D36" s="141"/>
      <c r="E36" s="201"/>
      <c r="F36" s="358"/>
      <c r="G36" s="520"/>
      <c r="H36" s="518"/>
      <c r="I36" s="65">
        <v>0</v>
      </c>
      <c r="J36" s="65"/>
      <c r="K36" s="418"/>
      <c r="L36" s="421"/>
      <c r="M36" s="266" t="s">
        <v>183</v>
      </c>
      <c r="N36" s="269"/>
      <c r="O36" s="495"/>
      <c r="P36" s="509" t="s">
        <v>99</v>
      </c>
      <c r="Q36" s="298">
        <v>0</v>
      </c>
      <c r="R36" s="267"/>
      <c r="S36" s="267"/>
      <c r="T36" s="299" t="s">
        <v>95</v>
      </c>
      <c r="U36" s="267"/>
      <c r="V36" s="351">
        <f>O36*Q36</f>
        <v>0</v>
      </c>
    </row>
    <row r="37" spans="1:22" ht="22.5" hidden="1" customHeight="1">
      <c r="A37" s="126"/>
      <c r="B37" s="127"/>
      <c r="C37" s="128"/>
      <c r="D37" s="141"/>
      <c r="E37" s="201"/>
      <c r="F37" s="358"/>
      <c r="G37" s="520"/>
      <c r="H37" s="518"/>
      <c r="I37" s="65">
        <v>0</v>
      </c>
      <c r="J37" s="65"/>
      <c r="K37" s="418"/>
      <c r="L37" s="421"/>
      <c r="M37" s="266" t="s">
        <v>185</v>
      </c>
      <c r="N37" s="269"/>
      <c r="O37" s="495"/>
      <c r="P37" s="509" t="s">
        <v>99</v>
      </c>
      <c r="Q37" s="300">
        <v>0</v>
      </c>
      <c r="R37" s="267"/>
      <c r="S37" s="267"/>
      <c r="T37" s="299" t="s">
        <v>95</v>
      </c>
      <c r="U37" s="267"/>
      <c r="V37" s="351">
        <f>O37*Q37</f>
        <v>0</v>
      </c>
    </row>
    <row r="38" spans="1:22" ht="22.5" customHeight="1">
      <c r="A38" s="126"/>
      <c r="B38" s="129" t="s">
        <v>124</v>
      </c>
      <c r="C38" s="130" t="s">
        <v>76</v>
      </c>
      <c r="D38" s="142">
        <f>SUM(D39+D42+D44)</f>
        <v>360000</v>
      </c>
      <c r="E38" s="197">
        <f>SUM(E39:E44)</f>
        <v>0</v>
      </c>
      <c r="F38" s="356">
        <f t="shared" si="2"/>
        <v>-360000</v>
      </c>
      <c r="G38" s="522">
        <v>0</v>
      </c>
      <c r="H38" s="519">
        <f>SUM(H39:H44)</f>
        <v>0</v>
      </c>
      <c r="I38" s="131" t="e">
        <f t="shared" ref="I38:K38" si="7">SUM(I39:I44)</f>
        <v>#REF!</v>
      </c>
      <c r="J38" s="131">
        <f t="shared" si="7"/>
        <v>0</v>
      </c>
      <c r="K38" s="419" t="e">
        <f t="shared" si="7"/>
        <v>#REF!</v>
      </c>
      <c r="L38" s="511"/>
      <c r="M38" s="325" t="s">
        <v>157</v>
      </c>
      <c r="N38" s="514"/>
      <c r="O38" s="512"/>
      <c r="P38" s="207"/>
      <c r="Q38" s="207"/>
      <c r="R38" s="207"/>
      <c r="S38" s="207"/>
      <c r="T38" s="207"/>
      <c r="U38" s="207"/>
      <c r="V38" s="258">
        <f>SUM(V39,V42,V44)</f>
        <v>0</v>
      </c>
    </row>
    <row r="39" spans="1:22" ht="22.5" hidden="1" customHeight="1">
      <c r="A39" s="126"/>
      <c r="B39" s="127"/>
      <c r="C39" s="249" t="s">
        <v>142</v>
      </c>
      <c r="D39" s="250">
        <v>0</v>
      </c>
      <c r="E39" s="302">
        <f>V39</f>
        <v>0</v>
      </c>
      <c r="F39" s="357">
        <f t="shared" si="2"/>
        <v>0</v>
      </c>
      <c r="G39" s="521">
        <v>0</v>
      </c>
      <c r="H39" s="517">
        <v>0</v>
      </c>
      <c r="I39" s="243" t="e">
        <f>#REF!</f>
        <v>#REF!</v>
      </c>
      <c r="J39" s="243">
        <v>0</v>
      </c>
      <c r="K39" s="417" t="e">
        <f>#REF!</f>
        <v>#REF!</v>
      </c>
      <c r="L39" s="420"/>
      <c r="M39" s="320" t="s">
        <v>163</v>
      </c>
      <c r="N39" s="318"/>
      <c r="O39" s="318"/>
      <c r="P39" s="318"/>
      <c r="Q39" s="318"/>
      <c r="R39" s="318"/>
      <c r="S39" s="318"/>
      <c r="T39" s="318"/>
      <c r="U39" s="318"/>
      <c r="V39" s="334">
        <f>SUM(V40:V41)</f>
        <v>0</v>
      </c>
    </row>
    <row r="40" spans="1:22" ht="22.5" hidden="1" customHeight="1">
      <c r="A40" s="126"/>
      <c r="B40" s="127"/>
      <c r="C40" s="128"/>
      <c r="D40" s="141"/>
      <c r="E40" s="201"/>
      <c r="F40" s="358"/>
      <c r="G40" s="520"/>
      <c r="H40" s="516"/>
      <c r="I40" s="55">
        <v>0</v>
      </c>
      <c r="J40" s="55"/>
      <c r="K40" s="418"/>
      <c r="L40" s="421"/>
      <c r="M40" s="266" t="s">
        <v>177</v>
      </c>
      <c r="N40" s="267"/>
      <c r="O40" s="267"/>
      <c r="P40" s="267"/>
      <c r="Q40" s="267"/>
      <c r="R40" s="267"/>
      <c r="S40" s="267"/>
      <c r="T40" s="267"/>
      <c r="U40" s="267"/>
      <c r="V40" s="351">
        <f t="shared" ref="V40:V43" si="8">O40*Q40</f>
        <v>0</v>
      </c>
    </row>
    <row r="41" spans="1:22" ht="22.5" hidden="1" customHeight="1">
      <c r="A41" s="126"/>
      <c r="B41" s="127"/>
      <c r="C41" s="128"/>
      <c r="D41" s="141"/>
      <c r="E41" s="201"/>
      <c r="F41" s="358"/>
      <c r="G41" s="520"/>
      <c r="H41" s="516"/>
      <c r="I41" s="55">
        <v>0</v>
      </c>
      <c r="J41" s="55"/>
      <c r="K41" s="418"/>
      <c r="L41" s="421"/>
      <c r="M41" s="271" t="s">
        <v>40</v>
      </c>
      <c r="N41" s="267"/>
      <c r="O41" s="267"/>
      <c r="P41" s="267"/>
      <c r="Q41" s="267"/>
      <c r="R41" s="267"/>
      <c r="S41" s="267"/>
      <c r="T41" s="267"/>
      <c r="U41" s="267"/>
      <c r="V41" s="351">
        <f t="shared" si="8"/>
        <v>0</v>
      </c>
    </row>
    <row r="42" spans="1:22" ht="22.5" hidden="1" customHeight="1">
      <c r="A42" s="126"/>
      <c r="B42" s="127"/>
      <c r="C42" s="249" t="s">
        <v>143</v>
      </c>
      <c r="D42" s="250">
        <v>0</v>
      </c>
      <c r="E42" s="302">
        <f>V42</f>
        <v>0</v>
      </c>
      <c r="F42" s="289">
        <f t="shared" si="2"/>
        <v>0</v>
      </c>
      <c r="G42" s="521">
        <v>0</v>
      </c>
      <c r="H42" s="517">
        <v>0</v>
      </c>
      <c r="I42" s="243">
        <v>0</v>
      </c>
      <c r="J42" s="243">
        <v>0</v>
      </c>
      <c r="K42" s="417" t="e">
        <f>#REF!</f>
        <v>#REF!</v>
      </c>
      <c r="L42" s="422"/>
      <c r="M42" s="295" t="s">
        <v>171</v>
      </c>
      <c r="N42" s="254"/>
      <c r="O42" s="254"/>
      <c r="P42" s="254"/>
      <c r="Q42" s="254"/>
      <c r="R42" s="254"/>
      <c r="S42" s="254"/>
      <c r="T42" s="254"/>
      <c r="U42" s="254"/>
      <c r="V42" s="342">
        <f>V43</f>
        <v>0</v>
      </c>
    </row>
    <row r="43" spans="1:22" ht="22.5" hidden="1" customHeight="1">
      <c r="A43" s="126"/>
      <c r="B43" s="127"/>
      <c r="C43" s="128"/>
      <c r="D43" s="141"/>
      <c r="E43" s="201"/>
      <c r="F43" s="358"/>
      <c r="G43" s="520"/>
      <c r="H43" s="516"/>
      <c r="I43" s="55">
        <v>0</v>
      </c>
      <c r="J43" s="55"/>
      <c r="K43" s="418"/>
      <c r="L43" s="421"/>
      <c r="M43" s="266" t="s">
        <v>143</v>
      </c>
      <c r="N43" s="256"/>
      <c r="O43" s="256"/>
      <c r="P43" s="256"/>
      <c r="Q43" s="256"/>
      <c r="R43" s="256"/>
      <c r="S43" s="256"/>
      <c r="T43" s="256"/>
      <c r="U43" s="256"/>
      <c r="V43" s="351">
        <f t="shared" si="8"/>
        <v>0</v>
      </c>
    </row>
    <row r="44" spans="1:22" ht="22.5" customHeight="1">
      <c r="A44" s="126"/>
      <c r="B44" s="127"/>
      <c r="C44" s="249" t="s">
        <v>94</v>
      </c>
      <c r="D44" s="250">
        <v>360000</v>
      </c>
      <c r="E44" s="302">
        <f>V44</f>
        <v>0</v>
      </c>
      <c r="F44" s="357">
        <f t="shared" si="2"/>
        <v>-360000</v>
      </c>
      <c r="G44" s="521">
        <v>0</v>
      </c>
      <c r="H44" s="517">
        <v>0</v>
      </c>
      <c r="I44" s="243">
        <v>0</v>
      </c>
      <c r="J44" s="243">
        <v>0</v>
      </c>
      <c r="K44" s="417" t="e">
        <f>#REF!</f>
        <v>#REF!</v>
      </c>
      <c r="L44" s="420"/>
      <c r="M44" s="296" t="s">
        <v>131</v>
      </c>
      <c r="N44" s="254"/>
      <c r="O44" s="253"/>
      <c r="P44" s="253"/>
      <c r="Q44" s="253"/>
      <c r="R44" s="253"/>
      <c r="S44" s="253"/>
      <c r="T44" s="253"/>
      <c r="U44" s="253"/>
      <c r="V44" s="515">
        <f>SUM(V45:V46)</f>
        <v>0</v>
      </c>
    </row>
    <row r="45" spans="1:22" ht="22.5" customHeight="1">
      <c r="A45" s="126"/>
      <c r="B45" s="127"/>
      <c r="C45" s="128"/>
      <c r="D45" s="141"/>
      <c r="E45" s="201"/>
      <c r="F45" s="358"/>
      <c r="G45" s="382"/>
      <c r="H45" s="367"/>
      <c r="I45" s="55">
        <v>0</v>
      </c>
      <c r="J45" s="65"/>
      <c r="K45" s="418"/>
      <c r="L45" s="493"/>
      <c r="M45" s="266" t="s">
        <v>192</v>
      </c>
      <c r="N45" s="256"/>
      <c r="O45" s="256"/>
      <c r="P45" s="259" t="s">
        <v>99</v>
      </c>
      <c r="Q45" s="256"/>
      <c r="R45" s="256"/>
      <c r="S45" s="256"/>
      <c r="T45" s="259" t="s">
        <v>95</v>
      </c>
      <c r="U45" s="256"/>
      <c r="V45" s="351">
        <f>O45*Q45</f>
        <v>0</v>
      </c>
    </row>
    <row r="46" spans="1:22" ht="22.5" customHeight="1">
      <c r="A46" s="126"/>
      <c r="B46" s="127"/>
      <c r="C46" s="128"/>
      <c r="D46" s="141"/>
      <c r="E46" s="201"/>
      <c r="F46" s="358"/>
      <c r="G46" s="382"/>
      <c r="H46" s="367"/>
      <c r="I46" s="55">
        <v>0</v>
      </c>
      <c r="J46" s="409"/>
      <c r="K46" s="415"/>
      <c r="L46" s="423"/>
      <c r="M46" s="427" t="s">
        <v>166</v>
      </c>
      <c r="N46" s="500"/>
      <c r="O46" s="500"/>
      <c r="P46" s="259" t="s">
        <v>99</v>
      </c>
      <c r="Q46" s="303"/>
      <c r="R46" s="267"/>
      <c r="S46" s="267"/>
      <c r="T46" s="259" t="s">
        <v>95</v>
      </c>
      <c r="U46" s="267"/>
      <c r="V46" s="345">
        <f>O46*Q46</f>
        <v>0</v>
      </c>
    </row>
    <row r="47" spans="1:22" ht="24.75" customHeight="1">
      <c r="A47" s="126"/>
      <c r="B47" s="129" t="s">
        <v>73</v>
      </c>
      <c r="C47" s="130" t="s">
        <v>76</v>
      </c>
      <c r="D47" s="142">
        <f>SUM(D48+D50+D59+D62+D68+D70)</f>
        <v>9920000</v>
      </c>
      <c r="E47" s="197">
        <f>SUM(E48:E70)</f>
        <v>3769070</v>
      </c>
      <c r="F47" s="356">
        <f t="shared" si="2"/>
        <v>-6150930</v>
      </c>
      <c r="G47" s="381">
        <f t="shared" si="3"/>
        <v>-62.005342741935486</v>
      </c>
      <c r="H47" s="368">
        <f>SUM(H50+H59+H68)</f>
        <v>2668000</v>
      </c>
      <c r="I47" s="368">
        <f>SUM(I50+I59+I68)</f>
        <v>0</v>
      </c>
      <c r="J47" s="368">
        <f>SUM(J50+J59+J68)</f>
        <v>1101070</v>
      </c>
      <c r="K47" s="368">
        <f>SUM(K50+K59+K68)</f>
        <v>0</v>
      </c>
      <c r="L47" s="408"/>
      <c r="M47" s="207" t="s">
        <v>165</v>
      </c>
      <c r="N47" s="207"/>
      <c r="O47" s="285"/>
      <c r="P47" s="207"/>
      <c r="Q47" s="207"/>
      <c r="R47" s="207"/>
      <c r="S47" s="207"/>
      <c r="T47" s="207"/>
      <c r="U47" s="207"/>
      <c r="V47" s="405">
        <f>SUM(V48,V50,V59,V62,V68,V70)</f>
        <v>3769070</v>
      </c>
    </row>
    <row r="48" spans="1:22" ht="24.75" hidden="1" customHeight="1">
      <c r="A48" s="126"/>
      <c r="B48" s="127"/>
      <c r="C48" s="249" t="s">
        <v>93</v>
      </c>
      <c r="D48" s="250">
        <v>0</v>
      </c>
      <c r="E48" s="302">
        <f>V48</f>
        <v>0</v>
      </c>
      <c r="F48" s="357">
        <f t="shared" si="2"/>
        <v>0</v>
      </c>
      <c r="G48" s="383">
        <v>0</v>
      </c>
      <c r="H48" s="366">
        <v>0</v>
      </c>
      <c r="I48" s="243" t="e">
        <f>#REF!</f>
        <v>#REF!</v>
      </c>
      <c r="J48" s="243">
        <v>0</v>
      </c>
      <c r="K48" s="373" t="e">
        <f>#REF!</f>
        <v>#REF!</v>
      </c>
      <c r="L48" s="251"/>
      <c r="M48" s="320" t="s">
        <v>178</v>
      </c>
      <c r="N48" s="318"/>
      <c r="O48" s="318"/>
      <c r="P48" s="318"/>
      <c r="Q48" s="318"/>
      <c r="R48" s="318"/>
      <c r="S48" s="318"/>
      <c r="T48" s="318"/>
      <c r="U48" s="318"/>
      <c r="V48" s="319">
        <f>V49</f>
        <v>0</v>
      </c>
    </row>
    <row r="49" spans="1:22" ht="24.75" hidden="1" customHeight="1">
      <c r="A49" s="126"/>
      <c r="B49" s="127"/>
      <c r="C49" s="128"/>
      <c r="D49" s="141"/>
      <c r="E49" s="201"/>
      <c r="F49" s="358"/>
      <c r="G49" s="382"/>
      <c r="H49" s="365"/>
      <c r="I49" s="55">
        <v>0</v>
      </c>
      <c r="J49" s="55"/>
      <c r="K49" s="372"/>
      <c r="M49" s="255"/>
      <c r="N49" s="256"/>
      <c r="O49" s="256"/>
      <c r="P49" s="256"/>
      <c r="Q49" s="256"/>
      <c r="R49" s="256"/>
      <c r="S49" s="256"/>
      <c r="T49" s="256"/>
      <c r="U49" s="256"/>
      <c r="V49" s="352"/>
    </row>
    <row r="50" spans="1:22" ht="24.75" customHeight="1">
      <c r="A50" s="126"/>
      <c r="B50" s="127"/>
      <c r="C50" s="249" t="s">
        <v>125</v>
      </c>
      <c r="D50" s="250">
        <v>2880000</v>
      </c>
      <c r="E50" s="302">
        <f>V50</f>
        <v>1559200</v>
      </c>
      <c r="F50" s="357">
        <f t="shared" si="2"/>
        <v>-1320800</v>
      </c>
      <c r="G50" s="383">
        <f t="shared" si="3"/>
        <v>-45.861111111111114</v>
      </c>
      <c r="H50" s="366">
        <v>1468000</v>
      </c>
      <c r="I50" s="243">
        <f>SUM(I51:I58)</f>
        <v>0</v>
      </c>
      <c r="J50" s="243">
        <v>91200</v>
      </c>
      <c r="K50" s="417">
        <v>0</v>
      </c>
      <c r="L50" s="424"/>
      <c r="M50" s="665" t="s">
        <v>48</v>
      </c>
      <c r="N50" s="665"/>
      <c r="O50" s="253"/>
      <c r="P50" s="253"/>
      <c r="Q50" s="253"/>
      <c r="R50" s="253"/>
      <c r="S50" s="253"/>
      <c r="T50" s="253"/>
      <c r="U50" s="253"/>
      <c r="V50" s="304">
        <f>SUM(V51:V58)</f>
        <v>1559200</v>
      </c>
    </row>
    <row r="51" spans="1:22" ht="22.5" customHeight="1">
      <c r="A51" s="126"/>
      <c r="B51" s="127"/>
      <c r="C51" s="128"/>
      <c r="D51" s="141"/>
      <c r="E51" s="201"/>
      <c r="F51" s="358"/>
      <c r="G51" s="382"/>
      <c r="H51" s="365"/>
      <c r="I51" s="55">
        <v>0</v>
      </c>
      <c r="J51" s="55"/>
      <c r="K51" s="418"/>
      <c r="L51" s="416"/>
      <c r="M51" s="266" t="s">
        <v>197</v>
      </c>
      <c r="N51" s="256"/>
      <c r="O51" s="256">
        <f>V51/Q51</f>
        <v>81866</v>
      </c>
      <c r="P51" s="299" t="s">
        <v>99</v>
      </c>
      <c r="Q51" s="300">
        <v>5</v>
      </c>
      <c r="R51" s="256"/>
      <c r="S51" s="256"/>
      <c r="T51" s="299" t="s">
        <v>95</v>
      </c>
      <c r="U51" s="256"/>
      <c r="V51" s="275">
        <v>409330</v>
      </c>
    </row>
    <row r="52" spans="1:22" ht="22.5" customHeight="1">
      <c r="A52" s="126"/>
      <c r="B52" s="127"/>
      <c r="C52" s="128"/>
      <c r="D52" s="141"/>
      <c r="E52" s="201"/>
      <c r="F52" s="358"/>
      <c r="G52" s="382"/>
      <c r="H52" s="365"/>
      <c r="I52" s="55">
        <v>0</v>
      </c>
      <c r="J52" s="425"/>
      <c r="K52" s="426"/>
      <c r="L52" s="421"/>
      <c r="M52" s="266" t="s">
        <v>196</v>
      </c>
      <c r="N52" s="256"/>
      <c r="O52" s="256">
        <v>45800</v>
      </c>
      <c r="P52" s="299" t="s">
        <v>99</v>
      </c>
      <c r="Q52" s="300">
        <v>11</v>
      </c>
      <c r="R52" s="256"/>
      <c r="S52" s="256"/>
      <c r="T52" s="299" t="s">
        <v>95</v>
      </c>
      <c r="U52" s="256"/>
      <c r="V52" s="275">
        <f>O52*Q52</f>
        <v>503800</v>
      </c>
    </row>
    <row r="53" spans="1:22" ht="22.5" customHeight="1">
      <c r="A53" s="126"/>
      <c r="B53" s="127"/>
      <c r="C53" s="128"/>
      <c r="D53" s="141"/>
      <c r="E53" s="201"/>
      <c r="F53" s="358"/>
      <c r="G53" s="382"/>
      <c r="H53" s="365"/>
      <c r="I53" s="55">
        <v>0</v>
      </c>
      <c r="J53" s="55"/>
      <c r="K53" s="372"/>
      <c r="L53" s="414"/>
      <c r="M53" s="266"/>
      <c r="N53" s="256"/>
      <c r="O53" s="256">
        <v>24770</v>
      </c>
      <c r="P53" s="299" t="s">
        <v>99</v>
      </c>
      <c r="Q53" s="300">
        <v>1</v>
      </c>
      <c r="R53" s="256"/>
      <c r="S53" s="256"/>
      <c r="T53" s="299" t="s">
        <v>95</v>
      </c>
      <c r="U53" s="256"/>
      <c r="V53" s="275">
        <f>O53*Q53</f>
        <v>24770</v>
      </c>
    </row>
    <row r="54" spans="1:22" ht="22.5" customHeight="1">
      <c r="A54" s="126"/>
      <c r="B54" s="127"/>
      <c r="C54" s="128"/>
      <c r="D54" s="141"/>
      <c r="E54" s="201"/>
      <c r="F54" s="358"/>
      <c r="G54" s="382"/>
      <c r="H54" s="365"/>
      <c r="I54" s="55">
        <v>0</v>
      </c>
      <c r="J54" s="409"/>
      <c r="K54" s="415"/>
      <c r="L54" s="416"/>
      <c r="M54" s="266" t="s">
        <v>112</v>
      </c>
      <c r="N54" s="256"/>
      <c r="O54" s="256">
        <v>30400</v>
      </c>
      <c r="P54" s="299" t="s">
        <v>99</v>
      </c>
      <c r="Q54" s="300">
        <v>3</v>
      </c>
      <c r="R54" s="256"/>
      <c r="S54" s="256"/>
      <c r="T54" s="299" t="s">
        <v>95</v>
      </c>
      <c r="U54" s="256"/>
      <c r="V54" s="275">
        <f>O54*Q54</f>
        <v>91200</v>
      </c>
    </row>
    <row r="55" spans="1:22" ht="22.5" customHeight="1">
      <c r="A55" s="126"/>
      <c r="B55" s="127"/>
      <c r="C55" s="128"/>
      <c r="D55" s="141"/>
      <c r="E55" s="201"/>
      <c r="F55" s="358"/>
      <c r="G55" s="382"/>
      <c r="H55" s="365"/>
      <c r="I55" s="55">
        <v>0</v>
      </c>
      <c r="J55" s="55"/>
      <c r="K55" s="418"/>
      <c r="L55" s="416"/>
      <c r="M55" s="266" t="s">
        <v>118</v>
      </c>
      <c r="N55" s="256"/>
      <c r="O55" s="256">
        <v>38500</v>
      </c>
      <c r="P55" s="299" t="s">
        <v>99</v>
      </c>
      <c r="Q55" s="300">
        <v>3</v>
      </c>
      <c r="R55" s="256"/>
      <c r="S55" s="256"/>
      <c r="T55" s="299" t="s">
        <v>95</v>
      </c>
      <c r="U55" s="256"/>
      <c r="V55" s="275">
        <f>O55*Q55</f>
        <v>115500</v>
      </c>
    </row>
    <row r="56" spans="1:22" ht="22.5" customHeight="1">
      <c r="A56" s="126"/>
      <c r="B56" s="127"/>
      <c r="C56" s="128"/>
      <c r="D56" s="141"/>
      <c r="E56" s="201"/>
      <c r="F56" s="358"/>
      <c r="G56" s="382"/>
      <c r="H56" s="365"/>
      <c r="I56" s="55">
        <v>0</v>
      </c>
      <c r="J56" s="55"/>
      <c r="K56" s="418"/>
      <c r="L56" s="416"/>
      <c r="M56" s="404" t="s">
        <v>3</v>
      </c>
      <c r="N56" s="256"/>
      <c r="O56" s="256">
        <v>159500</v>
      </c>
      <c r="P56" s="299" t="s">
        <v>99</v>
      </c>
      <c r="Q56" s="300">
        <v>2</v>
      </c>
      <c r="R56" s="256"/>
      <c r="S56" s="256"/>
      <c r="T56" s="299" t="s">
        <v>95</v>
      </c>
      <c r="U56" s="256"/>
      <c r="V56" s="275">
        <f>O56*Q56</f>
        <v>319000</v>
      </c>
    </row>
    <row r="57" spans="1:22" ht="22.5" customHeight="1">
      <c r="A57" s="126"/>
      <c r="B57" s="127"/>
      <c r="C57" s="128"/>
      <c r="D57" s="141"/>
      <c r="E57" s="201"/>
      <c r="F57" s="358"/>
      <c r="G57" s="382"/>
      <c r="H57" s="365"/>
      <c r="I57" s="55">
        <v>0</v>
      </c>
      <c r="J57" s="55"/>
      <c r="K57" s="415"/>
      <c r="L57" s="416"/>
      <c r="M57" s="266" t="s">
        <v>191</v>
      </c>
      <c r="N57" s="256"/>
      <c r="O57" s="256">
        <f t="shared" ref="O57:O58" si="9">V57/Q57</f>
        <v>40600</v>
      </c>
      <c r="P57" s="299" t="s">
        <v>99</v>
      </c>
      <c r="Q57" s="300">
        <v>2</v>
      </c>
      <c r="R57" s="256"/>
      <c r="S57" s="256"/>
      <c r="T57" s="299" t="s">
        <v>95</v>
      </c>
      <c r="U57" s="256"/>
      <c r="V57" s="275">
        <v>81200</v>
      </c>
    </row>
    <row r="58" spans="1:22" ht="22.5" customHeight="1">
      <c r="A58" s="126"/>
      <c r="B58" s="127"/>
      <c r="C58" s="128"/>
      <c r="D58" s="141"/>
      <c r="E58" s="201"/>
      <c r="F58" s="358"/>
      <c r="G58" s="382"/>
      <c r="H58" s="365"/>
      <c r="I58" s="55">
        <v>0</v>
      </c>
      <c r="J58" s="55"/>
      <c r="K58" s="418"/>
      <c r="L58" s="428"/>
      <c r="M58" s="427" t="s">
        <v>72</v>
      </c>
      <c r="N58" s="256"/>
      <c r="O58" s="256">
        <f t="shared" si="9"/>
        <v>7200</v>
      </c>
      <c r="P58" s="299" t="s">
        <v>99</v>
      </c>
      <c r="Q58" s="300">
        <v>2</v>
      </c>
      <c r="R58" s="256"/>
      <c r="S58" s="256"/>
      <c r="T58" s="299" t="s">
        <v>95</v>
      </c>
      <c r="U58" s="256"/>
      <c r="V58" s="275">
        <v>14400</v>
      </c>
    </row>
    <row r="59" spans="1:22" ht="22.5" customHeight="1">
      <c r="A59" s="126"/>
      <c r="B59" s="127"/>
      <c r="C59" s="249" t="s">
        <v>140</v>
      </c>
      <c r="D59" s="250">
        <v>5400000</v>
      </c>
      <c r="E59" s="302">
        <f>V59</f>
        <v>2179870</v>
      </c>
      <c r="F59" s="357">
        <f t="shared" ref="F59:F103" si="10">E59-D59</f>
        <v>-3220130</v>
      </c>
      <c r="G59" s="383">
        <f t="shared" ref="G59:G103" si="11">F59/D59*100</f>
        <v>-59.632037037037037</v>
      </c>
      <c r="H59" s="366">
        <v>1200000</v>
      </c>
      <c r="I59" s="243">
        <f>I60</f>
        <v>0</v>
      </c>
      <c r="J59" s="243">
        <v>979870</v>
      </c>
      <c r="K59" s="373">
        <v>0</v>
      </c>
      <c r="L59" s="251"/>
      <c r="M59" s="320" t="s">
        <v>186</v>
      </c>
      <c r="N59" s="318"/>
      <c r="O59" s="318"/>
      <c r="P59" s="318"/>
      <c r="Q59" s="318"/>
      <c r="R59" s="318"/>
      <c r="S59" s="318"/>
      <c r="T59" s="318"/>
      <c r="U59" s="318"/>
      <c r="V59" s="305">
        <f>SUM(V60:V61)</f>
        <v>2179870</v>
      </c>
    </row>
    <row r="60" spans="1:22" ht="22.5" customHeight="1">
      <c r="A60" s="126"/>
      <c r="B60" s="127"/>
      <c r="C60" s="128"/>
      <c r="D60" s="141"/>
      <c r="E60" s="201"/>
      <c r="F60" s="358"/>
      <c r="G60" s="382"/>
      <c r="H60" s="365"/>
      <c r="I60" s="55">
        <v>0</v>
      </c>
      <c r="J60" s="55"/>
      <c r="K60" s="372"/>
      <c r="M60" s="266" t="s">
        <v>24</v>
      </c>
      <c r="N60" s="256"/>
      <c r="O60" s="256">
        <f>V60/Q60</f>
        <v>197830</v>
      </c>
      <c r="P60" s="299" t="s">
        <v>99</v>
      </c>
      <c r="Q60" s="300">
        <v>11</v>
      </c>
      <c r="R60" s="256"/>
      <c r="S60" s="256"/>
      <c r="T60" s="299" t="s">
        <v>95</v>
      </c>
      <c r="U60" s="256"/>
      <c r="V60" s="275">
        <v>2176130</v>
      </c>
    </row>
    <row r="61" spans="1:22" ht="22.5" customHeight="1">
      <c r="A61" s="126"/>
      <c r="B61" s="127"/>
      <c r="C61" s="128"/>
      <c r="D61" s="141"/>
      <c r="E61" s="201"/>
      <c r="F61" s="358"/>
      <c r="G61" s="382"/>
      <c r="H61" s="365"/>
      <c r="I61" s="55"/>
      <c r="J61" s="11"/>
      <c r="K61" s="372"/>
      <c r="L61" s="201"/>
      <c r="M61" s="456" t="s">
        <v>63</v>
      </c>
      <c r="N61" s="201"/>
      <c r="O61" s="201">
        <f>V61/Q61</f>
        <v>3740</v>
      </c>
      <c r="P61" s="299" t="s">
        <v>99</v>
      </c>
      <c r="Q61" s="300">
        <v>1</v>
      </c>
      <c r="R61" s="201"/>
      <c r="S61" s="201"/>
      <c r="T61" s="299" t="s">
        <v>95</v>
      </c>
      <c r="U61" s="201"/>
      <c r="V61" s="201">
        <v>3740</v>
      </c>
    </row>
    <row r="62" spans="1:22" ht="26.25" hidden="1" customHeight="1">
      <c r="A62" s="126"/>
      <c r="B62" s="127"/>
      <c r="C62" s="249" t="s">
        <v>108</v>
      </c>
      <c r="D62" s="250">
        <v>0</v>
      </c>
      <c r="E62" s="302">
        <f>V62</f>
        <v>0</v>
      </c>
      <c r="F62" s="357">
        <f t="shared" si="10"/>
        <v>0</v>
      </c>
      <c r="G62" s="383">
        <v>0</v>
      </c>
      <c r="H62" s="366" t="e">
        <f>#REF!+#REF!+#REF!+#REF!+#REF!+#REF!+#REF!+#REF!</f>
        <v>#REF!</v>
      </c>
      <c r="I62" s="243" t="e">
        <f>#REF!</f>
        <v>#REF!</v>
      </c>
      <c r="J62" s="243" t="e">
        <f>#REF!</f>
        <v>#REF!</v>
      </c>
      <c r="K62" s="373" t="e">
        <f>#REF!</f>
        <v>#REF!</v>
      </c>
      <c r="L62" s="252"/>
      <c r="M62" s="295" t="s">
        <v>148</v>
      </c>
      <c r="N62" s="254"/>
      <c r="O62" s="254"/>
      <c r="P62" s="299" t="s">
        <v>99</v>
      </c>
      <c r="Q62" s="300">
        <v>11</v>
      </c>
      <c r="R62" s="254"/>
      <c r="S62" s="254"/>
      <c r="T62" s="299" t="s">
        <v>95</v>
      </c>
      <c r="U62" s="254"/>
      <c r="V62" s="305">
        <f>SUM(V63:V67)</f>
        <v>0</v>
      </c>
    </row>
    <row r="63" spans="1:22" ht="26.25" hidden="1" customHeight="1">
      <c r="A63" s="126"/>
      <c r="B63" s="127"/>
      <c r="C63" s="128"/>
      <c r="D63" s="141"/>
      <c r="E63" s="201"/>
      <c r="F63" s="358"/>
      <c r="G63" s="382"/>
      <c r="H63" s="365"/>
      <c r="I63" s="55">
        <v>0</v>
      </c>
      <c r="J63" s="55"/>
      <c r="K63" s="372"/>
      <c r="M63" s="266" t="s">
        <v>154</v>
      </c>
      <c r="N63" s="267"/>
      <c r="O63" s="267"/>
      <c r="P63" s="299" t="s">
        <v>99</v>
      </c>
      <c r="Q63" s="300">
        <v>11</v>
      </c>
      <c r="R63" s="267"/>
      <c r="S63" s="267"/>
      <c r="T63" s="299" t="s">
        <v>95</v>
      </c>
      <c r="U63" s="267"/>
      <c r="V63" s="351">
        <f t="shared" ref="V63:V67" si="12">O63*Q63</f>
        <v>0</v>
      </c>
    </row>
    <row r="64" spans="1:22" ht="26.25" hidden="1" customHeight="1">
      <c r="A64" s="126"/>
      <c r="B64" s="127"/>
      <c r="C64" s="128"/>
      <c r="D64" s="141"/>
      <c r="E64" s="201"/>
      <c r="F64" s="358"/>
      <c r="G64" s="382"/>
      <c r="H64" s="365"/>
      <c r="I64" s="55">
        <v>0</v>
      </c>
      <c r="J64" s="55"/>
      <c r="K64" s="372"/>
      <c r="M64" s="271" t="s">
        <v>31</v>
      </c>
      <c r="N64" s="267"/>
      <c r="O64" s="267"/>
      <c r="P64" s="299" t="s">
        <v>99</v>
      </c>
      <c r="Q64" s="300">
        <v>11</v>
      </c>
      <c r="R64" s="267"/>
      <c r="S64" s="267"/>
      <c r="T64" s="299" t="s">
        <v>95</v>
      </c>
      <c r="U64" s="267"/>
      <c r="V64" s="351">
        <f t="shared" si="12"/>
        <v>0</v>
      </c>
    </row>
    <row r="65" spans="1:22" ht="26.25" hidden="1" customHeight="1">
      <c r="A65" s="126"/>
      <c r="B65" s="127"/>
      <c r="C65" s="128"/>
      <c r="D65" s="141"/>
      <c r="E65" s="201"/>
      <c r="F65" s="358"/>
      <c r="G65" s="382"/>
      <c r="H65" s="365"/>
      <c r="I65" s="55">
        <v>0</v>
      </c>
      <c r="J65" s="55"/>
      <c r="K65" s="372"/>
      <c r="M65" s="271" t="s">
        <v>174</v>
      </c>
      <c r="N65" s="267"/>
      <c r="O65" s="267"/>
      <c r="P65" s="299" t="s">
        <v>99</v>
      </c>
      <c r="Q65" s="300">
        <v>11</v>
      </c>
      <c r="R65" s="267"/>
      <c r="S65" s="267"/>
      <c r="T65" s="299" t="s">
        <v>95</v>
      </c>
      <c r="U65" s="267"/>
      <c r="V65" s="351">
        <f t="shared" si="12"/>
        <v>0</v>
      </c>
    </row>
    <row r="66" spans="1:22" ht="26.25" hidden="1" customHeight="1">
      <c r="A66" s="126"/>
      <c r="B66" s="127"/>
      <c r="C66" s="128"/>
      <c r="D66" s="141"/>
      <c r="E66" s="201"/>
      <c r="F66" s="358"/>
      <c r="G66" s="382"/>
      <c r="H66" s="365"/>
      <c r="I66" s="55">
        <v>0</v>
      </c>
      <c r="J66" s="55"/>
      <c r="K66" s="372"/>
      <c r="M66" s="271" t="s">
        <v>164</v>
      </c>
      <c r="N66" s="267"/>
      <c r="O66" s="267"/>
      <c r="P66" s="299" t="s">
        <v>99</v>
      </c>
      <c r="Q66" s="300">
        <v>11</v>
      </c>
      <c r="R66" s="267"/>
      <c r="S66" s="267"/>
      <c r="T66" s="299" t="s">
        <v>95</v>
      </c>
      <c r="U66" s="267"/>
      <c r="V66" s="351">
        <f>O66*Q66</f>
        <v>0</v>
      </c>
    </row>
    <row r="67" spans="1:22" ht="26.25" hidden="1" customHeight="1">
      <c r="A67" s="126"/>
      <c r="B67" s="127"/>
      <c r="C67" s="128"/>
      <c r="D67" s="141"/>
      <c r="E67" s="201"/>
      <c r="F67" s="358"/>
      <c r="G67" s="382"/>
      <c r="H67" s="365"/>
      <c r="I67" s="55">
        <v>0</v>
      </c>
      <c r="J67" s="55"/>
      <c r="K67" s="372"/>
      <c r="M67" s="271" t="s">
        <v>35</v>
      </c>
      <c r="N67" s="267"/>
      <c r="O67" s="267"/>
      <c r="P67" s="299" t="s">
        <v>99</v>
      </c>
      <c r="Q67" s="300">
        <v>11</v>
      </c>
      <c r="R67" s="267"/>
      <c r="S67" s="267"/>
      <c r="T67" s="299" t="s">
        <v>95</v>
      </c>
      <c r="U67" s="267"/>
      <c r="V67" s="351">
        <f t="shared" si="12"/>
        <v>0</v>
      </c>
    </row>
    <row r="68" spans="1:22" ht="22.5" customHeight="1">
      <c r="A68" s="126"/>
      <c r="B68" s="127"/>
      <c r="C68" s="249" t="s">
        <v>74</v>
      </c>
      <c r="D68" s="250">
        <v>1640000</v>
      </c>
      <c r="E68" s="302">
        <f>V68</f>
        <v>30000</v>
      </c>
      <c r="F68" s="357">
        <f t="shared" si="10"/>
        <v>-1610000</v>
      </c>
      <c r="G68" s="383">
        <f t="shared" si="11"/>
        <v>-98.170731707317074</v>
      </c>
      <c r="H68" s="366">
        <v>0</v>
      </c>
      <c r="I68" s="243">
        <f>I69</f>
        <v>0</v>
      </c>
      <c r="J68" s="243">
        <v>30000</v>
      </c>
      <c r="K68" s="373">
        <v>0</v>
      </c>
      <c r="L68" s="251"/>
      <c r="M68" s="296" t="s">
        <v>159</v>
      </c>
      <c r="N68" s="254"/>
      <c r="O68" s="254"/>
      <c r="P68" s="254"/>
      <c r="Q68" s="254"/>
      <c r="R68" s="254"/>
      <c r="S68" s="254"/>
      <c r="T68" s="254"/>
      <c r="U68" s="254"/>
      <c r="V68" s="305">
        <f>SUM(V69:V69)</f>
        <v>30000</v>
      </c>
    </row>
    <row r="69" spans="1:22" ht="22.5" customHeight="1">
      <c r="A69" s="126"/>
      <c r="B69" s="127"/>
      <c r="C69" s="128"/>
      <c r="D69" s="141"/>
      <c r="E69" s="201"/>
      <c r="F69" s="358"/>
      <c r="G69" s="382"/>
      <c r="H69" s="365"/>
      <c r="I69" s="55">
        <v>0</v>
      </c>
      <c r="J69" s="55"/>
      <c r="K69" s="372"/>
      <c r="M69" s="266" t="s">
        <v>173</v>
      </c>
      <c r="N69" s="256"/>
      <c r="O69" s="256">
        <v>30000</v>
      </c>
      <c r="P69" s="259" t="s">
        <v>99</v>
      </c>
      <c r="Q69" s="303">
        <v>1</v>
      </c>
      <c r="R69" s="256"/>
      <c r="S69" s="256"/>
      <c r="T69" s="299" t="s">
        <v>95</v>
      </c>
      <c r="U69" s="256"/>
      <c r="V69" s="275">
        <f>O69*Q69</f>
        <v>30000</v>
      </c>
    </row>
    <row r="70" spans="1:22" ht="26.25" hidden="1" customHeight="1">
      <c r="A70" s="126"/>
      <c r="B70" s="127"/>
      <c r="C70" s="249" t="s">
        <v>136</v>
      </c>
      <c r="D70" s="250">
        <v>0</v>
      </c>
      <c r="E70" s="302">
        <f>V70</f>
        <v>0</v>
      </c>
      <c r="F70" s="357">
        <f t="shared" si="10"/>
        <v>0</v>
      </c>
      <c r="G70" s="383">
        <v>0</v>
      </c>
      <c r="H70" s="366" t="e">
        <f>#REF!+#REF!+#REF!+#REF!+#REF!+#REF!+#REF!+#REF!</f>
        <v>#REF!</v>
      </c>
      <c r="I70" s="243" t="e">
        <f>#REF!</f>
        <v>#REF!</v>
      </c>
      <c r="J70" s="243" t="e">
        <f>#REF!</f>
        <v>#REF!</v>
      </c>
      <c r="K70" s="373" t="e">
        <f>#REF!</f>
        <v>#REF!</v>
      </c>
      <c r="L70" s="252"/>
      <c r="M70" s="321" t="s">
        <v>138</v>
      </c>
      <c r="N70" s="353"/>
      <c r="O70" s="253"/>
      <c r="P70" s="253"/>
      <c r="Q70" s="253"/>
      <c r="R70" s="253"/>
      <c r="S70" s="253"/>
      <c r="T70" s="253"/>
      <c r="U70" s="253"/>
      <c r="V70" s="305">
        <f>SUM(V71:V73)</f>
        <v>0</v>
      </c>
    </row>
    <row r="71" spans="1:22" ht="26.25" hidden="1" customHeight="1">
      <c r="A71" s="126"/>
      <c r="B71" s="127"/>
      <c r="C71" s="128"/>
      <c r="D71" s="141"/>
      <c r="E71" s="201"/>
      <c r="F71" s="358"/>
      <c r="G71" s="382"/>
      <c r="H71" s="367"/>
      <c r="I71" s="55">
        <v>0</v>
      </c>
      <c r="J71" s="55"/>
      <c r="K71" s="372"/>
      <c r="M71" s="266" t="s">
        <v>179</v>
      </c>
      <c r="N71" s="256"/>
      <c r="O71" s="256"/>
      <c r="P71" s="256"/>
      <c r="Q71" s="256"/>
      <c r="R71" s="256"/>
      <c r="S71" s="256"/>
      <c r="T71" s="256"/>
      <c r="U71" s="256"/>
      <c r="V71" s="352"/>
    </row>
    <row r="72" spans="1:22" ht="26.25" hidden="1" customHeight="1">
      <c r="A72" s="126"/>
      <c r="B72" s="127"/>
      <c r="C72" s="128"/>
      <c r="D72" s="141"/>
      <c r="E72" s="201"/>
      <c r="F72" s="358"/>
      <c r="G72" s="382"/>
      <c r="H72" s="367"/>
      <c r="I72" s="55">
        <v>0</v>
      </c>
      <c r="J72" s="55"/>
      <c r="K72" s="372"/>
      <c r="M72" s="266" t="s">
        <v>184</v>
      </c>
      <c r="N72" s="256"/>
      <c r="O72" s="256"/>
      <c r="P72" s="256"/>
      <c r="Q72" s="256"/>
      <c r="R72" s="256"/>
      <c r="S72" s="256"/>
      <c r="T72" s="256"/>
      <c r="U72" s="256"/>
      <c r="V72" s="352"/>
    </row>
    <row r="73" spans="1:22" ht="26.25" hidden="1" customHeight="1">
      <c r="A73" s="126"/>
      <c r="B73" s="127"/>
      <c r="C73" s="128"/>
      <c r="D73" s="141"/>
      <c r="E73" s="201"/>
      <c r="F73" s="358"/>
      <c r="G73" s="382"/>
      <c r="H73" s="367"/>
      <c r="I73" s="55">
        <v>0</v>
      </c>
      <c r="J73" s="55"/>
      <c r="K73" s="372"/>
      <c r="M73" s="266" t="s">
        <v>136</v>
      </c>
      <c r="N73" s="256"/>
      <c r="O73" s="267"/>
      <c r="P73" s="299" t="s">
        <v>99</v>
      </c>
      <c r="Q73" s="300"/>
      <c r="R73" s="267"/>
      <c r="S73" s="267"/>
      <c r="T73" s="299" t="s">
        <v>95</v>
      </c>
      <c r="U73" s="267"/>
      <c r="V73" s="351">
        <f>O73*Q73</f>
        <v>0</v>
      </c>
    </row>
    <row r="74" spans="1:22" ht="24.75" customHeight="1">
      <c r="A74" s="132" t="s">
        <v>121</v>
      </c>
      <c r="B74" s="133" t="s">
        <v>53</v>
      </c>
      <c r="C74" s="134"/>
      <c r="D74" s="143">
        <f>D75</f>
        <v>600000</v>
      </c>
      <c r="E74" s="203">
        <f>E75</f>
        <v>440000</v>
      </c>
      <c r="F74" s="359">
        <f t="shared" si="10"/>
        <v>-160000</v>
      </c>
      <c r="G74" s="384">
        <f t="shared" si="11"/>
        <v>-26.666666666666668</v>
      </c>
      <c r="H74" s="369">
        <f>H75</f>
        <v>440000</v>
      </c>
      <c r="I74" s="135">
        <f t="shared" ref="I74:K74" si="13">I75</f>
        <v>0</v>
      </c>
      <c r="J74" s="135">
        <f t="shared" si="13"/>
        <v>0</v>
      </c>
      <c r="K74" s="375">
        <f t="shared" si="13"/>
        <v>0</v>
      </c>
      <c r="L74" s="139"/>
      <c r="M74" s="322" t="s">
        <v>176</v>
      </c>
      <c r="N74" s="322"/>
      <c r="O74" s="323"/>
      <c r="P74" s="322"/>
      <c r="Q74" s="322"/>
      <c r="R74" s="322"/>
      <c r="S74" s="322"/>
      <c r="T74" s="322"/>
      <c r="U74" s="322"/>
      <c r="V74" s="324">
        <f>V75</f>
        <v>440000</v>
      </c>
    </row>
    <row r="75" spans="1:22" ht="24.75" customHeight="1">
      <c r="A75" s="126"/>
      <c r="B75" s="129" t="s">
        <v>79</v>
      </c>
      <c r="C75" s="130" t="s">
        <v>76</v>
      </c>
      <c r="D75" s="142">
        <f>SUM(D76+D77+D84)</f>
        <v>600000</v>
      </c>
      <c r="E75" s="197">
        <f>SUM(E76:E84)</f>
        <v>440000</v>
      </c>
      <c r="F75" s="356">
        <f t="shared" si="10"/>
        <v>-160000</v>
      </c>
      <c r="G75" s="381">
        <f t="shared" si="11"/>
        <v>-26.666666666666668</v>
      </c>
      <c r="H75" s="368">
        <f>SUM(H76+H84)</f>
        <v>440000</v>
      </c>
      <c r="I75" s="429">
        <f t="shared" ref="I75:K75" si="14">SUM(I76+I84)</f>
        <v>0</v>
      </c>
      <c r="J75" s="131">
        <f t="shared" si="14"/>
        <v>0</v>
      </c>
      <c r="K75" s="368">
        <f t="shared" si="14"/>
        <v>0</v>
      </c>
      <c r="L75" s="119"/>
      <c r="M75" s="207" t="s">
        <v>167</v>
      </c>
      <c r="N75" s="207"/>
      <c r="O75" s="285"/>
      <c r="P75" s="207"/>
      <c r="Q75" s="207"/>
      <c r="R75" s="207"/>
      <c r="S75" s="207"/>
      <c r="T75" s="207"/>
      <c r="U75" s="207"/>
      <c r="V75" s="258">
        <f>SUM(V76:V77,V84)</f>
        <v>440000</v>
      </c>
    </row>
    <row r="76" spans="1:22" ht="26.25" hidden="1" customHeight="1">
      <c r="A76" s="126"/>
      <c r="B76" s="127"/>
      <c r="C76" s="249" t="s">
        <v>79</v>
      </c>
      <c r="D76" s="250">
        <v>0</v>
      </c>
      <c r="E76" s="302">
        <f>V76</f>
        <v>0</v>
      </c>
      <c r="F76" s="357">
        <f t="shared" si="10"/>
        <v>0</v>
      </c>
      <c r="G76" s="383">
        <v>0</v>
      </c>
      <c r="H76" s="366">
        <v>0</v>
      </c>
      <c r="I76" s="417">
        <f>I84</f>
        <v>0</v>
      </c>
      <c r="J76" s="243">
        <v>0</v>
      </c>
      <c r="K76" s="373">
        <v>0</v>
      </c>
      <c r="L76" s="251"/>
      <c r="M76" s="294" t="s">
        <v>169</v>
      </c>
      <c r="N76" s="253"/>
      <c r="O76" s="253"/>
      <c r="P76" s="253"/>
      <c r="Q76" s="253"/>
      <c r="R76" s="253"/>
      <c r="S76" s="253"/>
      <c r="T76" s="253"/>
      <c r="U76" s="253"/>
      <c r="V76" s="304">
        <v>0</v>
      </c>
    </row>
    <row r="77" spans="1:22" ht="26.25" hidden="1" customHeight="1">
      <c r="A77" s="126"/>
      <c r="B77" s="127"/>
      <c r="C77" s="249" t="s">
        <v>105</v>
      </c>
      <c r="D77" s="250">
        <v>0</v>
      </c>
      <c r="E77" s="302">
        <f>V77</f>
        <v>0</v>
      </c>
      <c r="F77" s="357">
        <f t="shared" si="10"/>
        <v>0</v>
      </c>
      <c r="G77" s="383" t="e">
        <f t="shared" si="11"/>
        <v>#DIV/0!</v>
      </c>
      <c r="H77" s="366" t="e">
        <f>#REF!+#REF!+#REF!+#REF!+#REF!+#REF!+#REF!+#REF!</f>
        <v>#REF!</v>
      </c>
      <c r="I77" s="243" t="e">
        <f>#REF!</f>
        <v>#REF!</v>
      </c>
      <c r="J77" s="243" t="e">
        <f>#REF!</f>
        <v>#REF!</v>
      </c>
      <c r="K77" s="373" t="e">
        <f>#REF!</f>
        <v>#REF!</v>
      </c>
      <c r="L77" s="252"/>
      <c r="M77" s="295" t="s">
        <v>147</v>
      </c>
      <c r="N77" s="254"/>
      <c r="O77" s="254"/>
      <c r="P77" s="254"/>
      <c r="Q77" s="254"/>
      <c r="R77" s="254"/>
      <c r="S77" s="254"/>
      <c r="T77" s="254"/>
      <c r="U77" s="254"/>
      <c r="V77" s="305">
        <f>SUM(V78:V83)</f>
        <v>0</v>
      </c>
    </row>
    <row r="78" spans="1:22" ht="26.25" hidden="1" customHeight="1">
      <c r="A78" s="126"/>
      <c r="B78" s="127"/>
      <c r="C78" s="128"/>
      <c r="D78" s="141"/>
      <c r="E78" s="201"/>
      <c r="F78" s="358"/>
      <c r="G78" s="382"/>
      <c r="H78" s="365"/>
      <c r="I78" s="55">
        <v>0</v>
      </c>
      <c r="J78" s="55"/>
      <c r="K78" s="372"/>
      <c r="M78" s="266"/>
      <c r="N78" s="267"/>
      <c r="O78" s="267"/>
      <c r="P78" s="299" t="s">
        <v>99</v>
      </c>
      <c r="Q78" s="300">
        <v>0</v>
      </c>
      <c r="R78" s="267"/>
      <c r="S78" s="267"/>
      <c r="T78" s="299" t="s">
        <v>95</v>
      </c>
      <c r="U78" s="267"/>
      <c r="V78" s="351">
        <f t="shared" ref="V78:V82" si="15">O78*Q78</f>
        <v>0</v>
      </c>
    </row>
    <row r="79" spans="1:22" ht="26.25" hidden="1" customHeight="1">
      <c r="A79" s="126"/>
      <c r="B79" s="127"/>
      <c r="C79" s="128"/>
      <c r="D79" s="141"/>
      <c r="E79" s="201"/>
      <c r="F79" s="358"/>
      <c r="G79" s="382"/>
      <c r="H79" s="365"/>
      <c r="I79" s="55">
        <v>0</v>
      </c>
      <c r="J79" s="55"/>
      <c r="K79" s="372"/>
      <c r="M79" s="271"/>
      <c r="N79" s="267"/>
      <c r="O79" s="267"/>
      <c r="P79" s="299" t="s">
        <v>99</v>
      </c>
      <c r="Q79" s="300">
        <v>0</v>
      </c>
      <c r="R79" s="267"/>
      <c r="S79" s="267"/>
      <c r="T79" s="299" t="s">
        <v>95</v>
      </c>
      <c r="U79" s="267"/>
      <c r="V79" s="351">
        <f t="shared" si="15"/>
        <v>0</v>
      </c>
    </row>
    <row r="80" spans="1:22" ht="26.25" hidden="1" customHeight="1">
      <c r="A80" s="126"/>
      <c r="B80" s="127"/>
      <c r="C80" s="128"/>
      <c r="D80" s="141"/>
      <c r="E80" s="201"/>
      <c r="F80" s="358"/>
      <c r="G80" s="382"/>
      <c r="H80" s="365"/>
      <c r="I80" s="55">
        <v>0</v>
      </c>
      <c r="J80" s="55"/>
      <c r="K80" s="372"/>
      <c r="M80" s="271"/>
      <c r="N80" s="267"/>
      <c r="O80" s="267"/>
      <c r="P80" s="299" t="s">
        <v>99</v>
      </c>
      <c r="Q80" s="300">
        <v>0</v>
      </c>
      <c r="R80" s="267"/>
      <c r="S80" s="267"/>
      <c r="T80" s="299" t="s">
        <v>95</v>
      </c>
      <c r="U80" s="267"/>
      <c r="V80" s="351">
        <f t="shared" si="15"/>
        <v>0</v>
      </c>
    </row>
    <row r="81" spans="1:22" ht="26.25" hidden="1" customHeight="1">
      <c r="A81" s="126"/>
      <c r="B81" s="127"/>
      <c r="C81" s="128"/>
      <c r="D81" s="141"/>
      <c r="E81" s="201"/>
      <c r="F81" s="358"/>
      <c r="G81" s="382"/>
      <c r="H81" s="365"/>
      <c r="I81" s="55">
        <v>0</v>
      </c>
      <c r="J81" s="55"/>
      <c r="K81" s="372"/>
      <c r="M81" s="271"/>
      <c r="N81" s="267"/>
      <c r="O81" s="267"/>
      <c r="P81" s="299" t="s">
        <v>99</v>
      </c>
      <c r="Q81" s="300">
        <v>0</v>
      </c>
      <c r="R81" s="267"/>
      <c r="S81" s="267"/>
      <c r="T81" s="299" t="s">
        <v>95</v>
      </c>
      <c r="U81" s="267"/>
      <c r="V81" s="351">
        <f>O81*Q81</f>
        <v>0</v>
      </c>
    </row>
    <row r="82" spans="1:22" ht="26.25" hidden="1" customHeight="1">
      <c r="A82" s="126"/>
      <c r="B82" s="127"/>
      <c r="C82" s="128"/>
      <c r="D82" s="141"/>
      <c r="E82" s="201"/>
      <c r="F82" s="358"/>
      <c r="G82" s="382"/>
      <c r="H82" s="365"/>
      <c r="I82" s="55">
        <v>0</v>
      </c>
      <c r="J82" s="55"/>
      <c r="K82" s="372"/>
      <c r="M82" s="266"/>
      <c r="N82" s="267"/>
      <c r="O82" s="267"/>
      <c r="P82" s="299" t="s">
        <v>99</v>
      </c>
      <c r="Q82" s="300">
        <v>0</v>
      </c>
      <c r="R82" s="267"/>
      <c r="S82" s="267"/>
      <c r="T82" s="299" t="s">
        <v>95</v>
      </c>
      <c r="U82" s="267"/>
      <c r="V82" s="351">
        <f t="shared" si="15"/>
        <v>0</v>
      </c>
    </row>
    <row r="83" spans="1:22" ht="26.25" hidden="1" customHeight="1">
      <c r="A83" s="126"/>
      <c r="B83" s="127"/>
      <c r="C83" s="128"/>
      <c r="D83" s="141"/>
      <c r="E83" s="201"/>
      <c r="F83" s="358"/>
      <c r="G83" s="382"/>
      <c r="H83" s="365"/>
      <c r="I83" s="55">
        <v>0</v>
      </c>
      <c r="J83" s="55"/>
      <c r="K83" s="372"/>
      <c r="M83" s="266"/>
      <c r="N83" s="267"/>
      <c r="O83" s="267"/>
      <c r="P83" s="299" t="s">
        <v>99</v>
      </c>
      <c r="Q83" s="300">
        <v>0</v>
      </c>
      <c r="R83" s="267"/>
      <c r="S83" s="267"/>
      <c r="T83" s="299" t="s">
        <v>95</v>
      </c>
      <c r="U83" s="267"/>
      <c r="V83" s="351">
        <f>O83*Q83</f>
        <v>0</v>
      </c>
    </row>
    <row r="84" spans="1:22" ht="22.5" customHeight="1">
      <c r="A84" s="126"/>
      <c r="B84" s="127"/>
      <c r="C84" s="249" t="s">
        <v>110</v>
      </c>
      <c r="D84" s="250">
        <v>600000</v>
      </c>
      <c r="E84" s="302">
        <f>V84</f>
        <v>440000</v>
      </c>
      <c r="F84" s="357">
        <f t="shared" si="10"/>
        <v>-160000</v>
      </c>
      <c r="G84" s="383">
        <f t="shared" si="11"/>
        <v>-26.666666666666668</v>
      </c>
      <c r="H84" s="366">
        <v>440000</v>
      </c>
      <c r="I84" s="243">
        <f>SUM(I85:I86)</f>
        <v>0</v>
      </c>
      <c r="J84" s="243">
        <v>0</v>
      </c>
      <c r="K84" s="373">
        <v>0</v>
      </c>
      <c r="L84" s="251"/>
      <c r="M84" s="662" t="s">
        <v>33</v>
      </c>
      <c r="N84" s="662"/>
      <c r="O84" s="254"/>
      <c r="P84" s="254"/>
      <c r="Q84" s="254"/>
      <c r="R84" s="254"/>
      <c r="S84" s="254"/>
      <c r="T84" s="254"/>
      <c r="U84" s="254"/>
      <c r="V84" s="305">
        <f>SUM(V85:V86)</f>
        <v>440000</v>
      </c>
    </row>
    <row r="85" spans="1:22" ht="22.5" customHeight="1">
      <c r="A85" s="126"/>
      <c r="B85" s="127"/>
      <c r="C85" s="128"/>
      <c r="D85" s="141"/>
      <c r="E85" s="201"/>
      <c r="F85" s="358"/>
      <c r="G85" s="382"/>
      <c r="H85" s="108"/>
      <c r="I85" s="65">
        <v>0</v>
      </c>
      <c r="J85" s="65"/>
      <c r="K85" s="372"/>
      <c r="L85" s="503"/>
      <c r="M85" s="266" t="s">
        <v>202</v>
      </c>
      <c r="N85" s="256"/>
      <c r="O85" s="256">
        <v>116600</v>
      </c>
      <c r="P85" s="299" t="s">
        <v>99</v>
      </c>
      <c r="Q85" s="300">
        <v>2</v>
      </c>
      <c r="R85" s="256"/>
      <c r="S85" s="256"/>
      <c r="T85" s="299" t="s">
        <v>95</v>
      </c>
      <c r="U85" s="256"/>
      <c r="V85" s="275">
        <f>O85*Q85</f>
        <v>233200</v>
      </c>
    </row>
    <row r="86" spans="1:22" ht="22.5" customHeight="1">
      <c r="A86" s="126"/>
      <c r="B86" s="127"/>
      <c r="C86" s="128"/>
      <c r="D86" s="141"/>
      <c r="E86" s="201"/>
      <c r="F86" s="358"/>
      <c r="G86" s="382"/>
      <c r="H86" s="502"/>
      <c r="I86" s="415">
        <v>0</v>
      </c>
      <c r="J86" s="65"/>
      <c r="K86" s="372"/>
      <c r="L86" s="503"/>
      <c r="M86" s="271" t="s">
        <v>107</v>
      </c>
      <c r="N86" s="267"/>
      <c r="O86" s="267">
        <v>103400</v>
      </c>
      <c r="P86" s="299" t="s">
        <v>99</v>
      </c>
      <c r="Q86" s="300">
        <v>2</v>
      </c>
      <c r="R86" s="267"/>
      <c r="S86" s="267"/>
      <c r="T86" s="299" t="s">
        <v>95</v>
      </c>
      <c r="U86" s="267"/>
      <c r="V86" s="275">
        <f>O86*Q86</f>
        <v>206800</v>
      </c>
    </row>
    <row r="87" spans="1:22" ht="25.5" customHeight="1">
      <c r="A87" s="132" t="s">
        <v>66</v>
      </c>
      <c r="B87" s="133" t="s">
        <v>53</v>
      </c>
      <c r="C87" s="134"/>
      <c r="D87" s="143">
        <f>SUM(D88+D100)</f>
        <v>24967000</v>
      </c>
      <c r="E87" s="203">
        <f>SUM(E88,E100)</f>
        <v>10503520</v>
      </c>
      <c r="F87" s="359">
        <f t="shared" si="10"/>
        <v>-14463480</v>
      </c>
      <c r="G87" s="384">
        <f t="shared" si="11"/>
        <v>-57.93038811230825</v>
      </c>
      <c r="H87" s="369">
        <f>SUM(H88,H100)</f>
        <v>7938500</v>
      </c>
      <c r="I87" s="430" t="e">
        <f t="shared" ref="I87:K87" si="16">SUM(I88,I100)</f>
        <v>#REF!</v>
      </c>
      <c r="J87" s="504">
        <f t="shared" si="16"/>
        <v>346720</v>
      </c>
      <c r="K87" s="505">
        <f t="shared" si="16"/>
        <v>0</v>
      </c>
      <c r="L87" s="118"/>
      <c r="M87" s="209" t="s">
        <v>155</v>
      </c>
      <c r="N87" s="209"/>
      <c r="O87" s="287"/>
      <c r="P87" s="209"/>
      <c r="Q87" s="209"/>
      <c r="R87" s="209"/>
      <c r="S87" s="209"/>
      <c r="T87" s="209"/>
      <c r="U87" s="209"/>
      <c r="V87" s="276" t="e">
        <f>SUM(V88,V100)</f>
        <v>#REF!</v>
      </c>
    </row>
    <row r="88" spans="1:22" ht="27.75" customHeight="1">
      <c r="A88" s="126"/>
      <c r="B88" s="129" t="s">
        <v>73</v>
      </c>
      <c r="C88" s="130" t="s">
        <v>76</v>
      </c>
      <c r="D88" s="142">
        <f>SUM(D89+D91+D94+D96+D98)</f>
        <v>20040000</v>
      </c>
      <c r="E88" s="197">
        <f>SUM(E89:E98)</f>
        <v>5974720</v>
      </c>
      <c r="F88" s="356">
        <f t="shared" si="10"/>
        <v>-14065280</v>
      </c>
      <c r="G88" s="381">
        <f t="shared" si="11"/>
        <v>-70.186027944111771</v>
      </c>
      <c r="H88" s="368">
        <f>SUM(H89+H91+H96+H98)</f>
        <v>5628000</v>
      </c>
      <c r="I88" s="429">
        <f t="shared" ref="I88:K88" si="17">SUM(I89+I91+I96+I98)</f>
        <v>0</v>
      </c>
      <c r="J88" s="131">
        <f t="shared" si="17"/>
        <v>346720</v>
      </c>
      <c r="K88" s="368">
        <f t="shared" si="17"/>
        <v>0</v>
      </c>
      <c r="L88" s="138"/>
      <c r="M88" s="210" t="s">
        <v>165</v>
      </c>
      <c r="N88" s="210"/>
      <c r="O88" s="288"/>
      <c r="P88" s="210"/>
      <c r="Q88" s="210"/>
      <c r="R88" s="210"/>
      <c r="S88" s="210"/>
      <c r="T88" s="210"/>
      <c r="U88" s="210"/>
      <c r="V88" s="277">
        <f>SUM(V89,V91,V94,V98,V96)</f>
        <v>5974720</v>
      </c>
    </row>
    <row r="89" spans="1:22" ht="23.25" customHeight="1">
      <c r="A89" s="126"/>
      <c r="B89" s="127"/>
      <c r="C89" s="249" t="s">
        <v>88</v>
      </c>
      <c r="D89" s="250">
        <v>10220000</v>
      </c>
      <c r="E89" s="302">
        <f>V89</f>
        <v>2592000</v>
      </c>
      <c r="F89" s="357">
        <f t="shared" si="10"/>
        <v>-7628000</v>
      </c>
      <c r="G89" s="383">
        <f t="shared" si="11"/>
        <v>-74.637964774951072</v>
      </c>
      <c r="H89" s="366">
        <v>2592000</v>
      </c>
      <c r="I89" s="431">
        <f>I90</f>
        <v>0</v>
      </c>
      <c r="J89" s="243">
        <v>0</v>
      </c>
      <c r="K89" s="373">
        <v>0</v>
      </c>
      <c r="L89" s="251"/>
      <c r="M89" s="491" t="s">
        <v>129</v>
      </c>
      <c r="N89" s="507"/>
      <c r="O89" s="254"/>
      <c r="P89" s="254"/>
      <c r="Q89" s="254"/>
      <c r="R89" s="254"/>
      <c r="S89" s="254"/>
      <c r="T89" s="254"/>
      <c r="U89" s="254"/>
      <c r="V89" s="305">
        <f>SUM(V90:V90)</f>
        <v>2592000</v>
      </c>
    </row>
    <row r="90" spans="1:22" ht="22.5" customHeight="1">
      <c r="A90" s="126"/>
      <c r="B90" s="127"/>
      <c r="C90" s="128"/>
      <c r="D90" s="141"/>
      <c r="E90" s="201"/>
      <c r="F90" s="358"/>
      <c r="G90" s="382"/>
      <c r="H90" s="365"/>
      <c r="I90" s="418">
        <v>0</v>
      </c>
      <c r="J90" s="409"/>
      <c r="K90" s="410"/>
      <c r="M90" s="412" t="s">
        <v>162</v>
      </c>
      <c r="N90" s="506"/>
      <c r="O90" s="256">
        <f>V90/Q90</f>
        <v>199384.61538461538</v>
      </c>
      <c r="P90" s="299" t="s">
        <v>99</v>
      </c>
      <c r="Q90" s="300">
        <v>13</v>
      </c>
      <c r="R90" s="256"/>
      <c r="S90" s="256"/>
      <c r="T90" s="256"/>
      <c r="U90" s="256"/>
      <c r="V90" s="275">
        <v>2592000</v>
      </c>
    </row>
    <row r="91" spans="1:22" ht="22.5" customHeight="1">
      <c r="A91" s="126"/>
      <c r="B91" s="127"/>
      <c r="C91" s="249" t="s">
        <v>109</v>
      </c>
      <c r="D91" s="250">
        <v>2220000</v>
      </c>
      <c r="E91" s="302">
        <f>V91</f>
        <v>622720</v>
      </c>
      <c r="F91" s="357">
        <f t="shared" si="10"/>
        <v>-1597280</v>
      </c>
      <c r="G91" s="383">
        <f t="shared" si="11"/>
        <v>-71.949549549549545</v>
      </c>
      <c r="H91" s="366">
        <v>336000</v>
      </c>
      <c r="I91" s="243">
        <f>SUM(I92:I93)</f>
        <v>0</v>
      </c>
      <c r="J91" s="243">
        <v>286720</v>
      </c>
      <c r="K91" s="373">
        <v>0</v>
      </c>
      <c r="L91" s="251"/>
      <c r="M91" s="296" t="s">
        <v>44</v>
      </c>
      <c r="N91" s="254"/>
      <c r="O91" s="254"/>
      <c r="P91" s="254"/>
      <c r="Q91" s="254"/>
      <c r="R91" s="254"/>
      <c r="S91" s="254"/>
      <c r="T91" s="254"/>
      <c r="U91" s="254"/>
      <c r="V91" s="305">
        <f>SUM(V92:V93)</f>
        <v>622720</v>
      </c>
    </row>
    <row r="92" spans="1:22" ht="24" customHeight="1">
      <c r="A92" s="126"/>
      <c r="B92" s="127"/>
      <c r="C92" s="128"/>
      <c r="D92" s="141"/>
      <c r="E92" s="201"/>
      <c r="F92" s="358"/>
      <c r="G92" s="382"/>
      <c r="H92" s="365"/>
      <c r="I92" s="55">
        <v>0</v>
      </c>
      <c r="J92" s="55"/>
      <c r="K92" s="372"/>
      <c r="M92" s="266" t="s">
        <v>182</v>
      </c>
      <c r="N92" s="256"/>
      <c r="O92" s="256">
        <f>V92/Q92</f>
        <v>90490</v>
      </c>
      <c r="P92" s="299" t="s">
        <v>99</v>
      </c>
      <c r="Q92" s="300">
        <v>3</v>
      </c>
      <c r="R92" s="256"/>
      <c r="S92" s="256"/>
      <c r="T92" s="299" t="s">
        <v>95</v>
      </c>
      <c r="U92" s="256"/>
      <c r="V92" s="275">
        <v>271470</v>
      </c>
    </row>
    <row r="93" spans="1:22" ht="24" customHeight="1">
      <c r="A93" s="126"/>
      <c r="B93" s="127"/>
      <c r="C93" s="128"/>
      <c r="D93" s="141"/>
      <c r="E93" s="201"/>
      <c r="F93" s="358"/>
      <c r="G93" s="382"/>
      <c r="H93" s="365"/>
      <c r="I93" s="55">
        <v>0</v>
      </c>
      <c r="J93" s="55"/>
      <c r="K93" s="372"/>
      <c r="M93" s="266" t="s">
        <v>199</v>
      </c>
      <c r="N93" s="256"/>
      <c r="O93" s="267">
        <v>38940</v>
      </c>
      <c r="P93" s="299" t="s">
        <v>99</v>
      </c>
      <c r="Q93" s="300">
        <v>2</v>
      </c>
      <c r="R93" s="267"/>
      <c r="S93" s="267"/>
      <c r="T93" s="299" t="s">
        <v>95</v>
      </c>
      <c r="U93" s="256"/>
      <c r="V93" s="275">
        <v>351250</v>
      </c>
    </row>
    <row r="94" spans="1:22" ht="26.25" hidden="1" customHeight="1">
      <c r="A94" s="126"/>
      <c r="B94" s="127"/>
      <c r="C94" s="249" t="s">
        <v>84</v>
      </c>
      <c r="D94" s="250">
        <v>0</v>
      </c>
      <c r="E94" s="302">
        <f>V94</f>
        <v>0</v>
      </c>
      <c r="F94" s="357">
        <f t="shared" si="10"/>
        <v>0</v>
      </c>
      <c r="G94" s="383">
        <v>0</v>
      </c>
      <c r="H94" s="366" t="e">
        <f>#REF!+#REF!+#REF!+#REF!+#REF!+#REF!+#REF!+#REF!</f>
        <v>#REF!</v>
      </c>
      <c r="I94" s="243" t="e">
        <f>#REF!</f>
        <v>#REF!</v>
      </c>
      <c r="J94" s="243" t="e">
        <f>#REF!</f>
        <v>#REF!</v>
      </c>
      <c r="K94" s="373" t="e">
        <f>#REF!</f>
        <v>#REF!</v>
      </c>
      <c r="L94" s="252"/>
      <c r="M94" s="296" t="s">
        <v>168</v>
      </c>
      <c r="N94" s="254"/>
      <c r="O94" s="254"/>
      <c r="P94" s="254"/>
      <c r="Q94" s="254"/>
      <c r="R94" s="254"/>
      <c r="S94" s="254"/>
      <c r="T94" s="254"/>
      <c r="U94" s="254"/>
      <c r="V94" s="305">
        <f>V95</f>
        <v>0</v>
      </c>
    </row>
    <row r="95" spans="1:22" ht="26.25" hidden="1" customHeight="1">
      <c r="A95" s="126"/>
      <c r="B95" s="127"/>
      <c r="C95" s="128"/>
      <c r="D95" s="141"/>
      <c r="E95" s="201"/>
      <c r="F95" s="358"/>
      <c r="G95" s="382"/>
      <c r="H95" s="365"/>
      <c r="I95" s="55">
        <v>0</v>
      </c>
      <c r="J95" s="55"/>
      <c r="K95" s="372"/>
      <c r="M95" s="255"/>
      <c r="N95" s="256"/>
      <c r="O95" s="267"/>
      <c r="P95" s="299" t="s">
        <v>99</v>
      </c>
      <c r="Q95" s="300">
        <v>0</v>
      </c>
      <c r="R95" s="267"/>
      <c r="S95" s="267"/>
      <c r="T95" s="299" t="s">
        <v>95</v>
      </c>
      <c r="U95" s="256"/>
      <c r="V95" s="275"/>
    </row>
    <row r="96" spans="1:22" ht="22.5" customHeight="1">
      <c r="A96" s="126"/>
      <c r="B96" s="127"/>
      <c r="C96" s="249" t="s">
        <v>70</v>
      </c>
      <c r="D96" s="250">
        <v>1000000</v>
      </c>
      <c r="E96" s="302">
        <f>V96</f>
        <v>60000</v>
      </c>
      <c r="F96" s="357">
        <f t="shared" si="10"/>
        <v>-940000</v>
      </c>
      <c r="G96" s="383">
        <f t="shared" si="11"/>
        <v>-94</v>
      </c>
      <c r="H96" s="366">
        <v>0</v>
      </c>
      <c r="I96" s="243">
        <f>I97</f>
        <v>0</v>
      </c>
      <c r="J96" s="243">
        <v>60000</v>
      </c>
      <c r="K96" s="373">
        <v>0</v>
      </c>
      <c r="L96" s="251"/>
      <c r="M96" s="281" t="s">
        <v>137</v>
      </c>
      <c r="N96" s="254"/>
      <c r="O96" s="254"/>
      <c r="P96" s="254"/>
      <c r="Q96" s="254"/>
      <c r="R96" s="254"/>
      <c r="S96" s="254"/>
      <c r="T96" s="254"/>
      <c r="U96" s="254"/>
      <c r="V96" s="305">
        <f>SUM(V97:V97)</f>
        <v>60000</v>
      </c>
    </row>
    <row r="97" spans="1:25" ht="22.5" customHeight="1">
      <c r="A97" s="126"/>
      <c r="B97" s="127"/>
      <c r="C97" s="128"/>
      <c r="D97" s="141"/>
      <c r="E97" s="201"/>
      <c r="F97" s="358"/>
      <c r="G97" s="382"/>
      <c r="H97" s="365"/>
      <c r="I97" s="55">
        <v>0</v>
      </c>
      <c r="J97" s="55"/>
      <c r="K97" s="418"/>
      <c r="L97" s="416"/>
      <c r="M97" s="266" t="s">
        <v>201</v>
      </c>
      <c r="N97" s="256"/>
      <c r="O97" s="256">
        <v>60000</v>
      </c>
      <c r="P97" s="299" t="s">
        <v>99</v>
      </c>
      <c r="Q97" s="300">
        <v>1</v>
      </c>
      <c r="R97" s="256"/>
      <c r="S97" s="256"/>
      <c r="T97" s="299" t="s">
        <v>95</v>
      </c>
      <c r="U97" s="256"/>
      <c r="V97" s="275">
        <f>O97*Q97</f>
        <v>60000</v>
      </c>
      <c r="X97" s="487"/>
    </row>
    <row r="98" spans="1:25" ht="22.5" customHeight="1">
      <c r="A98" s="126"/>
      <c r="B98" s="127"/>
      <c r="C98" s="249" t="s">
        <v>67</v>
      </c>
      <c r="D98" s="250">
        <v>6600000</v>
      </c>
      <c r="E98" s="302">
        <f>V98</f>
        <v>2700000</v>
      </c>
      <c r="F98" s="357">
        <f t="shared" si="10"/>
        <v>-3900000</v>
      </c>
      <c r="G98" s="383">
        <f t="shared" si="11"/>
        <v>-59.090909090909093</v>
      </c>
      <c r="H98" s="366">
        <v>2700000</v>
      </c>
      <c r="I98" s="243">
        <f>I99</f>
        <v>0</v>
      </c>
      <c r="J98" s="243">
        <v>0</v>
      </c>
      <c r="K98" s="443">
        <v>0</v>
      </c>
      <c r="L98" s="420"/>
      <c r="M98" s="296" t="s">
        <v>175</v>
      </c>
      <c r="N98" s="254"/>
      <c r="O98" s="254"/>
      <c r="P98" s="254"/>
      <c r="Q98" s="254"/>
      <c r="R98" s="254"/>
      <c r="S98" s="254"/>
      <c r="T98" s="254"/>
      <c r="U98" s="254"/>
      <c r="V98" s="305">
        <f>SUM(V99:V99)</f>
        <v>2700000</v>
      </c>
    </row>
    <row r="99" spans="1:25" ht="24" customHeight="1">
      <c r="A99" s="126"/>
      <c r="B99" s="127"/>
      <c r="C99" s="128"/>
      <c r="D99" s="141"/>
      <c r="E99" s="201"/>
      <c r="F99" s="358"/>
      <c r="G99" s="382"/>
      <c r="H99" s="367"/>
      <c r="I99" s="418"/>
      <c r="J99" s="55"/>
      <c r="K99" s="432"/>
      <c r="L99" s="421"/>
      <c r="M99" s="266" t="s">
        <v>198</v>
      </c>
      <c r="N99" s="256"/>
      <c r="O99" s="267">
        <f>V99/Q99</f>
        <v>337500</v>
      </c>
      <c r="P99" s="299" t="s">
        <v>99</v>
      </c>
      <c r="Q99" s="300">
        <v>8</v>
      </c>
      <c r="R99" s="267"/>
      <c r="S99" s="267"/>
      <c r="T99" s="299" t="s">
        <v>95</v>
      </c>
      <c r="U99" s="256"/>
      <c r="V99" s="275">
        <v>2700000</v>
      </c>
    </row>
    <row r="100" spans="1:25" ht="22.5" customHeight="1">
      <c r="A100" s="126"/>
      <c r="B100" s="129" t="s">
        <v>66</v>
      </c>
      <c r="C100" s="130" t="s">
        <v>76</v>
      </c>
      <c r="D100" s="142">
        <f>SUM(D101+D103+D112+D115+D117+D122+D124)</f>
        <v>4927000</v>
      </c>
      <c r="E100" s="142">
        <f t="shared" ref="E100:F100" si="18">SUM(E101+E103+E112+E115+E117+E122+E124)</f>
        <v>4528800</v>
      </c>
      <c r="F100" s="142">
        <f t="shared" si="18"/>
        <v>-398200</v>
      </c>
      <c r="G100" s="381">
        <f t="shared" si="11"/>
        <v>-8.0819971585143087</v>
      </c>
      <c r="H100" s="368">
        <f>SUM(H103+H117+H122+H112+H115+H124)</f>
        <v>2310500</v>
      </c>
      <c r="I100" s="368" t="e">
        <f t="shared" ref="I100:J100" si="19">SUM(I103+I117+I122+I112+I115+I124)</f>
        <v>#REF!</v>
      </c>
      <c r="J100" s="368">
        <f t="shared" si="19"/>
        <v>0</v>
      </c>
      <c r="K100" s="429">
        <f>SUM(K103+K117+K122)</f>
        <v>0</v>
      </c>
      <c r="L100" s="444"/>
      <c r="M100" s="325" t="s">
        <v>155</v>
      </c>
      <c r="N100" s="325"/>
      <c r="O100" s="326"/>
      <c r="P100" s="325"/>
      <c r="Q100" s="325"/>
      <c r="R100" s="325"/>
      <c r="S100" s="325"/>
      <c r="T100" s="325"/>
      <c r="U100" s="325"/>
      <c r="V100" s="327" t="e">
        <f>SUM(V103,V117,V122,#REF!,V124)</f>
        <v>#REF!</v>
      </c>
    </row>
    <row r="101" spans="1:25" s="74" customFormat="1" ht="22.5" customHeight="1">
      <c r="A101" s="126"/>
      <c r="B101" s="266"/>
      <c r="C101" s="249" t="s">
        <v>219</v>
      </c>
      <c r="D101" s="250">
        <v>50000</v>
      </c>
      <c r="E101" s="302">
        <f>V101</f>
        <v>2218300</v>
      </c>
      <c r="F101" s="357">
        <f t="shared" ref="F101" si="20">E101-D101</f>
        <v>2168300</v>
      </c>
      <c r="G101" s="383">
        <f t="shared" ref="G101" si="21">F101/D101*100</f>
        <v>4336.6000000000004</v>
      </c>
      <c r="H101" s="366">
        <v>1200000</v>
      </c>
      <c r="I101" s="417">
        <v>0</v>
      </c>
      <c r="J101" s="243">
        <v>0</v>
      </c>
      <c r="K101" s="431">
        <v>0</v>
      </c>
      <c r="L101" s="420"/>
      <c r="M101" s="528" t="s">
        <v>221</v>
      </c>
      <c r="N101" s="253"/>
      <c r="O101" s="253"/>
      <c r="P101" s="253"/>
      <c r="Q101" s="253"/>
      <c r="R101" s="253"/>
      <c r="S101" s="253"/>
      <c r="T101" s="253"/>
      <c r="U101" s="253"/>
      <c r="V101" s="307">
        <f>SUM(V103:V109)</f>
        <v>2218300</v>
      </c>
      <c r="W101" s="12"/>
      <c r="X101" s="12"/>
      <c r="Y101" s="12"/>
    </row>
    <row r="102" spans="1:25" s="74" customFormat="1" ht="22.5" customHeight="1">
      <c r="A102" s="126"/>
      <c r="B102" s="266"/>
      <c r="C102" s="271"/>
      <c r="D102" s="141"/>
      <c r="E102" s="201"/>
      <c r="F102" s="358"/>
      <c r="G102" s="382"/>
      <c r="H102" s="365"/>
      <c r="I102" s="432"/>
      <c r="J102" s="65"/>
      <c r="K102" s="432"/>
      <c r="L102" s="436"/>
      <c r="M102" s="499" t="s">
        <v>222</v>
      </c>
      <c r="N102" s="497"/>
      <c r="O102" s="495">
        <v>25000</v>
      </c>
      <c r="P102" s="299" t="s">
        <v>99</v>
      </c>
      <c r="Q102" s="300">
        <v>1</v>
      </c>
      <c r="R102" s="256"/>
      <c r="S102" s="256"/>
      <c r="T102" s="299" t="s">
        <v>95</v>
      </c>
      <c r="U102" s="256"/>
      <c r="V102" s="275">
        <v>521300</v>
      </c>
      <c r="W102" s="12"/>
      <c r="X102" s="12"/>
      <c r="Y102" s="12"/>
    </row>
    <row r="103" spans="1:25" ht="22.5" customHeight="1">
      <c r="A103" s="126"/>
      <c r="B103" s="127"/>
      <c r="C103" s="249" t="s">
        <v>220</v>
      </c>
      <c r="D103" s="250">
        <v>2395000</v>
      </c>
      <c r="E103" s="302">
        <f>V103</f>
        <v>1200000</v>
      </c>
      <c r="F103" s="357">
        <f t="shared" si="10"/>
        <v>-1195000</v>
      </c>
      <c r="G103" s="383">
        <f t="shared" si="11"/>
        <v>-49.895615866388312</v>
      </c>
      <c r="H103" s="366">
        <v>1200000</v>
      </c>
      <c r="I103" s="417">
        <v>0</v>
      </c>
      <c r="J103" s="243">
        <v>0</v>
      </c>
      <c r="K103" s="431">
        <v>0</v>
      </c>
      <c r="L103" s="420"/>
      <c r="M103" s="407" t="s">
        <v>223</v>
      </c>
      <c r="N103" s="253"/>
      <c r="O103" s="253"/>
      <c r="P103" s="253"/>
      <c r="Q103" s="253"/>
      <c r="R103" s="253"/>
      <c r="S103" s="253"/>
      <c r="T103" s="253"/>
      <c r="U103" s="253"/>
      <c r="V103" s="307">
        <f>SUM(V104:V110)</f>
        <v>1200000</v>
      </c>
    </row>
    <row r="104" spans="1:25" ht="22.5" customHeight="1">
      <c r="A104" s="126"/>
      <c r="B104" s="127"/>
      <c r="C104" s="128"/>
      <c r="D104" s="141"/>
      <c r="E104" s="201"/>
      <c r="F104" s="358"/>
      <c r="G104" s="382"/>
      <c r="H104" s="365"/>
      <c r="I104" s="432"/>
      <c r="J104" s="55"/>
      <c r="K104" s="432"/>
      <c r="L104" s="436"/>
      <c r="M104" s="499" t="s">
        <v>224</v>
      </c>
      <c r="N104" s="497"/>
      <c r="O104" s="495">
        <f>V104/Q104</f>
        <v>74471.428571428565</v>
      </c>
      <c r="P104" s="299" t="s">
        <v>99</v>
      </c>
      <c r="Q104" s="300">
        <v>7</v>
      </c>
      <c r="R104" s="256"/>
      <c r="S104" s="256"/>
      <c r="T104" s="299" t="s">
        <v>95</v>
      </c>
      <c r="U104" s="256"/>
      <c r="V104" s="275">
        <v>521300</v>
      </c>
    </row>
    <row r="105" spans="1:25" s="74" customFormat="1" ht="22.5" customHeight="1">
      <c r="A105" s="126"/>
      <c r="B105" s="266"/>
      <c r="C105" s="271"/>
      <c r="D105" s="141"/>
      <c r="E105" s="201"/>
      <c r="F105" s="358"/>
      <c r="G105" s="382"/>
      <c r="H105" s="365"/>
      <c r="I105" s="432"/>
      <c r="J105" s="65"/>
      <c r="K105" s="432"/>
      <c r="L105" s="438"/>
      <c r="M105" s="498" t="s">
        <v>225</v>
      </c>
      <c r="N105" s="496"/>
      <c r="O105" s="492"/>
      <c r="P105" s="299"/>
      <c r="Q105" s="300"/>
      <c r="R105" s="191"/>
      <c r="S105" s="191"/>
      <c r="T105" s="299"/>
      <c r="U105" s="191"/>
      <c r="V105" s="301"/>
      <c r="W105" s="12"/>
      <c r="X105" s="12"/>
      <c r="Y105" s="12"/>
    </row>
    <row r="106" spans="1:25" s="74" customFormat="1" ht="22.5" customHeight="1">
      <c r="A106" s="126"/>
      <c r="B106" s="266"/>
      <c r="C106" s="271"/>
      <c r="D106" s="141"/>
      <c r="E106" s="201"/>
      <c r="F106" s="358"/>
      <c r="G106" s="382"/>
      <c r="H106" s="365"/>
      <c r="I106" s="432"/>
      <c r="J106" s="65"/>
      <c r="K106" s="432"/>
      <c r="L106" s="438"/>
      <c r="M106" s="498" t="s">
        <v>226</v>
      </c>
      <c r="N106" s="496"/>
      <c r="O106" s="492"/>
      <c r="P106" s="299"/>
      <c r="Q106" s="300"/>
      <c r="R106" s="191"/>
      <c r="S106" s="191"/>
      <c r="T106" s="299"/>
      <c r="U106" s="191"/>
      <c r="V106" s="301"/>
      <c r="W106" s="12"/>
      <c r="X106" s="12"/>
      <c r="Y106" s="12"/>
    </row>
    <row r="107" spans="1:25" s="74" customFormat="1" ht="22.5" customHeight="1">
      <c r="A107" s="126"/>
      <c r="B107" s="266"/>
      <c r="C107" s="271"/>
      <c r="D107" s="141"/>
      <c r="E107" s="201"/>
      <c r="F107" s="358"/>
      <c r="G107" s="382"/>
      <c r="H107" s="365"/>
      <c r="I107" s="432"/>
      <c r="J107" s="65"/>
      <c r="K107" s="432"/>
      <c r="L107" s="438"/>
      <c r="M107" s="498" t="s">
        <v>227</v>
      </c>
      <c r="N107" s="496"/>
      <c r="O107" s="492"/>
      <c r="P107" s="299"/>
      <c r="Q107" s="300"/>
      <c r="R107" s="191"/>
      <c r="S107" s="191"/>
      <c r="T107" s="299"/>
      <c r="U107" s="191"/>
      <c r="V107" s="301"/>
      <c r="W107" s="12"/>
      <c r="X107" s="12"/>
      <c r="Y107" s="12"/>
    </row>
    <row r="108" spans="1:25" ht="22.5" customHeight="1">
      <c r="A108" s="126"/>
      <c r="B108" s="127"/>
      <c r="C108" s="128"/>
      <c r="D108" s="141"/>
      <c r="E108" s="64"/>
      <c r="F108" s="358"/>
      <c r="G108" s="382"/>
      <c r="H108" s="365"/>
      <c r="I108" s="432"/>
      <c r="J108" s="55"/>
      <c r="K108" s="432"/>
      <c r="L108" s="428"/>
      <c r="M108" s="498" t="s">
        <v>203</v>
      </c>
      <c r="N108" s="496"/>
      <c r="O108" s="492">
        <f>V108/Q108</f>
        <v>427000</v>
      </c>
      <c r="P108" s="299" t="s">
        <v>99</v>
      </c>
      <c r="Q108" s="300">
        <v>1</v>
      </c>
      <c r="R108" s="191"/>
      <c r="S108" s="191"/>
      <c r="T108" s="299" t="s">
        <v>95</v>
      </c>
      <c r="U108" s="191"/>
      <c r="V108" s="301">
        <v>427000</v>
      </c>
    </row>
    <row r="109" spans="1:25" ht="22.5" customHeight="1">
      <c r="A109" s="126"/>
      <c r="B109" s="127"/>
      <c r="C109" s="128"/>
      <c r="D109" s="141"/>
      <c r="E109" s="64"/>
      <c r="F109" s="358"/>
      <c r="G109" s="382"/>
      <c r="H109" s="365"/>
      <c r="I109" s="432"/>
      <c r="J109" s="55"/>
      <c r="K109" s="432"/>
      <c r="L109" s="416"/>
      <c r="M109" s="499" t="s">
        <v>204</v>
      </c>
      <c r="N109" s="497"/>
      <c r="O109" s="495">
        <f>V109/Q109</f>
        <v>70000</v>
      </c>
      <c r="P109" s="299" t="s">
        <v>99</v>
      </c>
      <c r="Q109" s="300">
        <v>1</v>
      </c>
      <c r="R109" s="191"/>
      <c r="S109" s="191"/>
      <c r="T109" s="299" t="s">
        <v>95</v>
      </c>
      <c r="U109" s="191"/>
      <c r="V109" s="301">
        <v>70000</v>
      </c>
    </row>
    <row r="110" spans="1:25" ht="22.5" customHeight="1">
      <c r="A110" s="126"/>
      <c r="B110" s="127"/>
      <c r="C110" s="128"/>
      <c r="D110" s="141"/>
      <c r="E110" s="64"/>
      <c r="F110" s="358"/>
      <c r="G110" s="382"/>
      <c r="H110" s="365"/>
      <c r="I110" s="432"/>
      <c r="J110" s="55"/>
      <c r="K110" s="432"/>
      <c r="L110" s="423"/>
      <c r="M110" s="499" t="s">
        <v>229</v>
      </c>
      <c r="N110" s="496"/>
      <c r="O110" s="489">
        <f>V110/Q110</f>
        <v>45425</v>
      </c>
      <c r="P110" s="299" t="s">
        <v>99</v>
      </c>
      <c r="Q110" s="300">
        <v>4</v>
      </c>
      <c r="R110" s="488"/>
      <c r="S110" s="488"/>
      <c r="T110" s="299" t="s">
        <v>95</v>
      </c>
      <c r="U110" s="488"/>
      <c r="V110" s="490">
        <v>181700</v>
      </c>
    </row>
    <row r="111" spans="1:25" s="74" customFormat="1" ht="22.5" customHeight="1">
      <c r="A111" s="126"/>
      <c r="B111" s="266"/>
      <c r="C111" s="271"/>
      <c r="D111" s="141"/>
      <c r="E111" s="201"/>
      <c r="F111" s="358"/>
      <c r="G111" s="382"/>
      <c r="H111" s="365"/>
      <c r="I111" s="432"/>
      <c r="J111" s="65"/>
      <c r="K111" s="432"/>
      <c r="L111" s="493"/>
      <c r="M111" s="499" t="s">
        <v>228</v>
      </c>
      <c r="N111" s="496"/>
      <c r="O111" s="489">
        <f>V111/Q111</f>
        <v>0</v>
      </c>
      <c r="P111" s="299" t="s">
        <v>99</v>
      </c>
      <c r="Q111" s="300">
        <v>4</v>
      </c>
      <c r="R111" s="494"/>
      <c r="S111" s="494"/>
      <c r="T111" s="299" t="s">
        <v>95</v>
      </c>
      <c r="U111" s="494"/>
      <c r="V111" s="533"/>
      <c r="W111" s="12"/>
      <c r="X111" s="12"/>
      <c r="Y111" s="12"/>
    </row>
    <row r="112" spans="1:25" s="74" customFormat="1" ht="22.5" customHeight="1">
      <c r="A112" s="126"/>
      <c r="B112" s="266"/>
      <c r="C112" s="249" t="s">
        <v>230</v>
      </c>
      <c r="D112" s="250">
        <v>480000</v>
      </c>
      <c r="E112" s="302">
        <f>V112</f>
        <v>0</v>
      </c>
      <c r="F112" s="357">
        <f t="shared" ref="F112" si="22">E112-D112</f>
        <v>-480000</v>
      </c>
      <c r="G112" s="383">
        <v>0</v>
      </c>
      <c r="H112" s="366">
        <v>0</v>
      </c>
      <c r="I112" s="243" t="e">
        <f>#REF!</f>
        <v>#REF!</v>
      </c>
      <c r="J112" s="243">
        <v>0</v>
      </c>
      <c r="K112" s="417" t="e">
        <f>#REF!</f>
        <v>#REF!</v>
      </c>
      <c r="L112" s="439"/>
      <c r="M112" s="528" t="s">
        <v>232</v>
      </c>
      <c r="N112" s="253"/>
      <c r="O112" s="253"/>
      <c r="P112" s="253"/>
      <c r="Q112" s="253"/>
      <c r="R112" s="253"/>
      <c r="S112" s="253"/>
      <c r="T112" s="253"/>
      <c r="U112" s="253"/>
      <c r="V112" s="307">
        <f>V113</f>
        <v>0</v>
      </c>
      <c r="W112" s="12"/>
      <c r="X112" s="12"/>
      <c r="Y112" s="12"/>
    </row>
    <row r="113" spans="1:25" s="74" customFormat="1" ht="22.5" customHeight="1">
      <c r="A113" s="126"/>
      <c r="B113" s="266"/>
      <c r="C113" s="271"/>
      <c r="D113" s="141"/>
      <c r="E113" s="201"/>
      <c r="F113" s="358"/>
      <c r="G113" s="382"/>
      <c r="H113" s="365"/>
      <c r="I113" s="65"/>
      <c r="J113" s="65"/>
      <c r="K113" s="418"/>
      <c r="L113" s="438"/>
      <c r="M113" s="537" t="s">
        <v>233</v>
      </c>
      <c r="N113" s="256"/>
      <c r="O113" s="256"/>
      <c r="P113" s="299" t="s">
        <v>99</v>
      </c>
      <c r="Q113" s="300">
        <v>4</v>
      </c>
      <c r="R113" s="256"/>
      <c r="S113" s="256"/>
      <c r="T113" s="299" t="s">
        <v>95</v>
      </c>
      <c r="U113" s="256"/>
      <c r="V113" s="275">
        <v>0</v>
      </c>
      <c r="W113" s="12"/>
      <c r="X113" s="12"/>
      <c r="Y113" s="12"/>
    </row>
    <row r="114" spans="1:25" s="74" customFormat="1" ht="22.5" customHeight="1">
      <c r="A114" s="126"/>
      <c r="B114" s="266"/>
      <c r="C114" s="271"/>
      <c r="D114" s="141"/>
      <c r="E114" s="201"/>
      <c r="F114" s="358"/>
      <c r="G114" s="382"/>
      <c r="H114" s="365"/>
      <c r="I114" s="65"/>
      <c r="J114" s="65"/>
      <c r="K114" s="418"/>
      <c r="L114" s="438"/>
      <c r="M114" s="534" t="s">
        <v>234</v>
      </c>
      <c r="N114" s="494"/>
      <c r="O114" s="494"/>
      <c r="P114" s="299" t="s">
        <v>99</v>
      </c>
      <c r="Q114" s="300">
        <v>4</v>
      </c>
      <c r="R114" s="494"/>
      <c r="S114" s="494"/>
      <c r="T114" s="299" t="s">
        <v>95</v>
      </c>
      <c r="U114" s="494"/>
      <c r="V114" s="533"/>
      <c r="W114" s="12"/>
      <c r="X114" s="12"/>
      <c r="Y114" s="12"/>
    </row>
    <row r="115" spans="1:25" s="74" customFormat="1" ht="22.5" customHeight="1">
      <c r="A115" s="126"/>
      <c r="B115" s="266"/>
      <c r="C115" s="249" t="s">
        <v>231</v>
      </c>
      <c r="D115" s="250">
        <v>360000</v>
      </c>
      <c r="E115" s="302">
        <f>V115</f>
        <v>0</v>
      </c>
      <c r="F115" s="357">
        <f t="shared" ref="F115" si="23">E115-D115</f>
        <v>-360000</v>
      </c>
      <c r="G115" s="383">
        <v>0</v>
      </c>
      <c r="H115" s="366">
        <v>0</v>
      </c>
      <c r="I115" s="243" t="e">
        <f>#REF!</f>
        <v>#REF!</v>
      </c>
      <c r="J115" s="243">
        <v>0</v>
      </c>
      <c r="K115" s="417" t="e">
        <f>#REF!</f>
        <v>#REF!</v>
      </c>
      <c r="L115" s="439"/>
      <c r="M115" s="528" t="s">
        <v>235</v>
      </c>
      <c r="N115" s="253"/>
      <c r="O115" s="253"/>
      <c r="P115" s="253"/>
      <c r="Q115" s="253"/>
      <c r="R115" s="253"/>
      <c r="S115" s="253"/>
      <c r="T115" s="253"/>
      <c r="U115" s="253"/>
      <c r="V115" s="307">
        <f>V116</f>
        <v>0</v>
      </c>
      <c r="W115" s="12"/>
      <c r="X115" s="12"/>
      <c r="Y115" s="12"/>
    </row>
    <row r="116" spans="1:25" s="74" customFormat="1" ht="22.5" customHeight="1">
      <c r="A116" s="126"/>
      <c r="B116" s="266"/>
      <c r="C116" s="271"/>
      <c r="D116" s="141"/>
      <c r="E116" s="201"/>
      <c r="F116" s="358"/>
      <c r="G116" s="382"/>
      <c r="H116" s="365"/>
      <c r="I116" s="65"/>
      <c r="J116" s="65"/>
      <c r="K116" s="418"/>
      <c r="L116" s="438"/>
      <c r="M116" s="537" t="s">
        <v>236</v>
      </c>
      <c r="N116" s="256"/>
      <c r="O116" s="256"/>
      <c r="P116" s="256"/>
      <c r="Q116" s="256"/>
      <c r="R116" s="256"/>
      <c r="S116" s="256"/>
      <c r="T116" s="256"/>
      <c r="U116" s="256"/>
      <c r="V116" s="275">
        <v>0</v>
      </c>
      <c r="W116" s="12"/>
      <c r="X116" s="12"/>
      <c r="Y116" s="12"/>
    </row>
    <row r="117" spans="1:25" ht="22.5" customHeight="1">
      <c r="A117" s="126"/>
      <c r="B117" s="127"/>
      <c r="C117" s="249" t="s">
        <v>27</v>
      </c>
      <c r="D117" s="250">
        <v>1642000</v>
      </c>
      <c r="E117" s="302">
        <f>V117</f>
        <v>1110500</v>
      </c>
      <c r="F117" s="357">
        <f t="shared" ref="F117:F132" si="24">E117-D117</f>
        <v>-531500</v>
      </c>
      <c r="G117" s="383">
        <f t="shared" ref="G117:G132" si="25">F117/D117*100</f>
        <v>-32.369062119366625</v>
      </c>
      <c r="H117" s="366">
        <f>SUM(H118:H121)</f>
        <v>1110500</v>
      </c>
      <c r="I117" s="431">
        <f t="shared" ref="I117:J117" si="26">SUM(I118:I121)</f>
        <v>0</v>
      </c>
      <c r="J117" s="243">
        <f t="shared" si="26"/>
        <v>0</v>
      </c>
      <c r="K117" s="417">
        <v>0</v>
      </c>
      <c r="L117" s="424"/>
      <c r="M117" s="295" t="s">
        <v>27</v>
      </c>
      <c r="N117" s="254"/>
      <c r="O117" s="254"/>
      <c r="P117" s="254"/>
      <c r="Q117" s="254"/>
      <c r="R117" s="254"/>
      <c r="S117" s="254"/>
      <c r="T117" s="254"/>
      <c r="U117" s="254"/>
      <c r="V117" s="306">
        <f>SUM(V118:V121)</f>
        <v>1110500</v>
      </c>
    </row>
    <row r="118" spans="1:25" ht="22.5" customHeight="1">
      <c r="A118" s="126"/>
      <c r="B118" s="127"/>
      <c r="C118" s="128"/>
      <c r="D118" s="141"/>
      <c r="E118" s="201"/>
      <c r="F118" s="358"/>
      <c r="G118" s="382"/>
      <c r="H118" s="365">
        <v>546500</v>
      </c>
      <c r="I118" s="432"/>
      <c r="J118" s="65"/>
      <c r="K118" s="418"/>
      <c r="L118" s="493"/>
      <c r="M118" s="266" t="s">
        <v>102</v>
      </c>
      <c r="N118" s="497"/>
      <c r="O118" s="267">
        <v>500</v>
      </c>
      <c r="P118" s="299" t="s">
        <v>99</v>
      </c>
      <c r="Q118" s="457" t="s">
        <v>55</v>
      </c>
      <c r="R118" s="299" t="s">
        <v>99</v>
      </c>
      <c r="S118" s="458" t="s">
        <v>104</v>
      </c>
      <c r="T118" s="299" t="s">
        <v>95</v>
      </c>
      <c r="U118" s="256"/>
      <c r="V118" s="275">
        <v>546500</v>
      </c>
    </row>
    <row r="119" spans="1:25" ht="22.5" customHeight="1">
      <c r="A119" s="126"/>
      <c r="B119" s="127"/>
      <c r="C119" s="128"/>
      <c r="D119" s="141"/>
      <c r="E119" s="201"/>
      <c r="F119" s="358"/>
      <c r="G119" s="382"/>
      <c r="H119" s="365">
        <v>180000</v>
      </c>
      <c r="I119" s="432"/>
      <c r="J119" s="65"/>
      <c r="K119" s="372"/>
      <c r="L119" s="501"/>
      <c r="M119" s="499" t="s">
        <v>113</v>
      </c>
      <c r="N119" s="494"/>
      <c r="O119" s="267">
        <v>5000</v>
      </c>
      <c r="P119" s="299" t="s">
        <v>99</v>
      </c>
      <c r="Q119" s="457" t="s">
        <v>55</v>
      </c>
      <c r="R119" s="299" t="s">
        <v>99</v>
      </c>
      <c r="S119" s="459" t="s">
        <v>60</v>
      </c>
      <c r="T119" s="299" t="s">
        <v>95</v>
      </c>
      <c r="U119" s="191"/>
      <c r="V119" s="301">
        <v>180000</v>
      </c>
    </row>
    <row r="120" spans="1:25" ht="22.5" customHeight="1">
      <c r="A120" s="126"/>
      <c r="B120" s="127"/>
      <c r="C120" s="128"/>
      <c r="D120" s="141"/>
      <c r="E120" s="201"/>
      <c r="F120" s="358"/>
      <c r="G120" s="382"/>
      <c r="H120" s="365">
        <v>240000</v>
      </c>
      <c r="I120" s="432"/>
      <c r="J120" s="65"/>
      <c r="K120" s="418"/>
      <c r="L120" s="416"/>
      <c r="M120" s="499" t="s">
        <v>115</v>
      </c>
      <c r="N120" s="494"/>
      <c r="O120" s="267">
        <v>20000</v>
      </c>
      <c r="P120" s="299" t="s">
        <v>99</v>
      </c>
      <c r="Q120" s="457" t="s">
        <v>55</v>
      </c>
      <c r="R120" s="299" t="s">
        <v>99</v>
      </c>
      <c r="S120" s="459" t="s">
        <v>86</v>
      </c>
      <c r="T120" s="299" t="s">
        <v>95</v>
      </c>
      <c r="U120" s="191"/>
      <c r="V120" s="301">
        <v>240000</v>
      </c>
    </row>
    <row r="121" spans="1:25" ht="22.5" customHeight="1">
      <c r="A121" s="126"/>
      <c r="B121" s="127"/>
      <c r="C121" s="128"/>
      <c r="D121" s="141"/>
      <c r="E121" s="201"/>
      <c r="F121" s="358"/>
      <c r="G121" s="382"/>
      <c r="H121" s="365">
        <v>144000</v>
      </c>
      <c r="I121" s="418"/>
      <c r="J121" s="409"/>
      <c r="K121" s="415"/>
      <c r="L121" s="428"/>
      <c r="M121" s="498" t="s">
        <v>17</v>
      </c>
      <c r="N121" s="488"/>
      <c r="O121" s="500">
        <v>12000</v>
      </c>
      <c r="P121" s="299" t="s">
        <v>99</v>
      </c>
      <c r="Q121" s="457" t="s">
        <v>55</v>
      </c>
      <c r="R121" s="299" t="s">
        <v>99</v>
      </c>
      <c r="S121" s="536" t="s">
        <v>86</v>
      </c>
      <c r="T121" s="299" t="s">
        <v>95</v>
      </c>
      <c r="U121" s="488"/>
      <c r="V121" s="490">
        <v>144000</v>
      </c>
    </row>
    <row r="122" spans="1:25" ht="22.5" hidden="1" customHeight="1">
      <c r="A122" s="126"/>
      <c r="B122" s="127"/>
      <c r="C122" s="249" t="s">
        <v>26</v>
      </c>
      <c r="D122" s="250">
        <v>0</v>
      </c>
      <c r="E122" s="302">
        <f>V122</f>
        <v>0</v>
      </c>
      <c r="F122" s="357">
        <f t="shared" si="24"/>
        <v>0</v>
      </c>
      <c r="G122" s="383" t="e">
        <f t="shared" si="25"/>
        <v>#DIV/0!</v>
      </c>
      <c r="H122" s="366">
        <v>0</v>
      </c>
      <c r="I122" s="433">
        <v>0</v>
      </c>
      <c r="J122" s="535">
        <v>0</v>
      </c>
      <c r="K122" s="443">
        <v>0</v>
      </c>
      <c r="L122" s="437"/>
      <c r="M122" s="296" t="s">
        <v>20</v>
      </c>
      <c r="N122" s="254"/>
      <c r="O122" s="254"/>
      <c r="P122" s="254"/>
      <c r="Q122" s="254"/>
      <c r="R122" s="254"/>
      <c r="S122" s="254"/>
      <c r="T122" s="254"/>
      <c r="U122" s="254"/>
      <c r="V122" s="306">
        <f>V123</f>
        <v>0</v>
      </c>
    </row>
    <row r="123" spans="1:25" ht="22.5" hidden="1" customHeight="1">
      <c r="A123" s="126"/>
      <c r="B123" s="127"/>
      <c r="C123" s="128"/>
      <c r="D123" s="141"/>
      <c r="E123" s="201"/>
      <c r="F123" s="358"/>
      <c r="G123" s="382"/>
      <c r="H123" s="365"/>
      <c r="I123" s="55"/>
      <c r="J123" s="55"/>
      <c r="K123" s="418"/>
      <c r="L123" s="438"/>
      <c r="M123" s="435" t="s">
        <v>19</v>
      </c>
      <c r="N123" s="256"/>
      <c r="O123" s="256">
        <v>0</v>
      </c>
      <c r="P123" s="299" t="s">
        <v>99</v>
      </c>
      <c r="Q123" s="300">
        <v>1</v>
      </c>
      <c r="R123" s="256"/>
      <c r="S123" s="256"/>
      <c r="T123" s="299" t="s">
        <v>95</v>
      </c>
      <c r="U123" s="256"/>
      <c r="V123" s="275">
        <v>0</v>
      </c>
    </row>
    <row r="124" spans="1:25" ht="22.5" hidden="1" customHeight="1">
      <c r="A124" s="126"/>
      <c r="B124" s="127"/>
      <c r="C124" s="249" t="s">
        <v>141</v>
      </c>
      <c r="D124" s="250">
        <v>0</v>
      </c>
      <c r="E124" s="302">
        <f>V124</f>
        <v>0</v>
      </c>
      <c r="F124" s="357">
        <f t="shared" si="24"/>
        <v>0</v>
      </c>
      <c r="G124" s="383">
        <v>0</v>
      </c>
      <c r="H124" s="366">
        <v>0</v>
      </c>
      <c r="I124" s="243" t="e">
        <f>#REF!</f>
        <v>#REF!</v>
      </c>
      <c r="J124" s="243">
        <v>0</v>
      </c>
      <c r="K124" s="417" t="e">
        <f>#REF!</f>
        <v>#REF!</v>
      </c>
      <c r="L124" s="440"/>
      <c r="M124" s="296" t="s">
        <v>46</v>
      </c>
      <c r="N124" s="254"/>
      <c r="O124" s="254"/>
      <c r="P124" s="254"/>
      <c r="Q124" s="254"/>
      <c r="R124" s="254"/>
      <c r="S124" s="254"/>
      <c r="T124" s="254"/>
      <c r="U124" s="254"/>
      <c r="V124" s="306">
        <f>V125</f>
        <v>0</v>
      </c>
    </row>
    <row r="125" spans="1:25" ht="22.5" hidden="1" customHeight="1">
      <c r="A125" s="126"/>
      <c r="B125" s="127"/>
      <c r="C125" s="128"/>
      <c r="D125" s="141"/>
      <c r="E125" s="201"/>
      <c r="F125" s="358"/>
      <c r="G125" s="382"/>
      <c r="H125" s="367"/>
      <c r="I125" s="55"/>
      <c r="J125" s="55"/>
      <c r="K125" s="418"/>
      <c r="L125" s="438"/>
      <c r="M125" s="435"/>
      <c r="N125" s="256"/>
      <c r="O125" s="256"/>
      <c r="P125" s="256"/>
      <c r="Q125" s="256"/>
      <c r="R125" s="256"/>
      <c r="S125" s="256"/>
      <c r="T125" s="256"/>
      <c r="U125" s="256"/>
      <c r="V125" s="275">
        <v>0</v>
      </c>
    </row>
    <row r="126" spans="1:25" ht="22.5" customHeight="1">
      <c r="A126" s="132" t="s">
        <v>80</v>
      </c>
      <c r="B126" s="133" t="s">
        <v>53</v>
      </c>
      <c r="C126" s="134"/>
      <c r="D126" s="143">
        <f>D127</f>
        <v>101460</v>
      </c>
      <c r="E126" s="203">
        <f>E127</f>
        <v>0</v>
      </c>
      <c r="F126" s="359">
        <f t="shared" si="24"/>
        <v>-101460</v>
      </c>
      <c r="G126" s="384">
        <f t="shared" si="25"/>
        <v>-100</v>
      </c>
      <c r="H126" s="369">
        <f>H127</f>
        <v>0</v>
      </c>
      <c r="I126" s="135">
        <f t="shared" ref="I126:K127" si="27">I127</f>
        <v>0</v>
      </c>
      <c r="J126" s="135">
        <f t="shared" si="27"/>
        <v>0</v>
      </c>
      <c r="K126" s="434">
        <f t="shared" si="27"/>
        <v>0</v>
      </c>
      <c r="L126" s="441"/>
      <c r="M126" s="322" t="s">
        <v>172</v>
      </c>
      <c r="N126" s="322"/>
      <c r="O126" s="323"/>
      <c r="P126" s="322"/>
      <c r="Q126" s="322"/>
      <c r="R126" s="322"/>
      <c r="S126" s="322"/>
      <c r="T126" s="322"/>
      <c r="U126" s="322"/>
      <c r="V126" s="324">
        <f>V127</f>
        <v>0</v>
      </c>
      <c r="X126" s="309"/>
    </row>
    <row r="127" spans="1:25" ht="22.5" customHeight="1">
      <c r="A127" s="126"/>
      <c r="B127" s="129" t="s">
        <v>80</v>
      </c>
      <c r="C127" s="130" t="s">
        <v>76</v>
      </c>
      <c r="D127" s="142">
        <f>D128</f>
        <v>101460</v>
      </c>
      <c r="E127" s="197">
        <f>E128</f>
        <v>0</v>
      </c>
      <c r="F127" s="356">
        <f t="shared" si="24"/>
        <v>-101460</v>
      </c>
      <c r="G127" s="381">
        <f t="shared" si="25"/>
        <v>-100</v>
      </c>
      <c r="H127" s="368">
        <f>H128</f>
        <v>0</v>
      </c>
      <c r="I127" s="131">
        <f t="shared" si="27"/>
        <v>0</v>
      </c>
      <c r="J127" s="131">
        <f t="shared" si="27"/>
        <v>0</v>
      </c>
      <c r="K127" s="419">
        <f t="shared" si="27"/>
        <v>0</v>
      </c>
      <c r="L127" s="442"/>
      <c r="M127" s="308" t="s">
        <v>172</v>
      </c>
      <c r="N127" s="308"/>
      <c r="O127" s="308"/>
      <c r="P127" s="308"/>
      <c r="Q127" s="308"/>
      <c r="R127" s="308"/>
      <c r="S127" s="308"/>
      <c r="T127" s="308"/>
      <c r="U127" s="308"/>
      <c r="V127" s="258">
        <f>V128</f>
        <v>0</v>
      </c>
    </row>
    <row r="128" spans="1:25" ht="22.5" customHeight="1">
      <c r="A128" s="126"/>
      <c r="B128" s="127"/>
      <c r="C128" s="249" t="s">
        <v>80</v>
      </c>
      <c r="D128" s="250">
        <v>101460</v>
      </c>
      <c r="E128" s="302">
        <f>V128</f>
        <v>0</v>
      </c>
      <c r="F128" s="357">
        <f t="shared" si="24"/>
        <v>-101460</v>
      </c>
      <c r="G128" s="383">
        <f t="shared" si="25"/>
        <v>-100</v>
      </c>
      <c r="H128" s="366">
        <v>0</v>
      </c>
      <c r="I128" s="243">
        <v>0</v>
      </c>
      <c r="J128" s="243">
        <v>0</v>
      </c>
      <c r="K128" s="417">
        <v>0</v>
      </c>
      <c r="L128" s="439"/>
      <c r="M128" s="406" t="s">
        <v>160</v>
      </c>
      <c r="N128" s="253"/>
      <c r="O128" s="253"/>
      <c r="P128" s="253"/>
      <c r="Q128" s="253"/>
      <c r="R128" s="253"/>
      <c r="S128" s="253"/>
      <c r="T128" s="253"/>
      <c r="U128" s="253"/>
      <c r="V128" s="307"/>
    </row>
    <row r="129" spans="1:22" ht="22.5" customHeight="1">
      <c r="A129" s="132" t="s">
        <v>146</v>
      </c>
      <c r="B129" s="133" t="s">
        <v>53</v>
      </c>
      <c r="C129" s="134"/>
      <c r="D129" s="143">
        <f>D130</f>
        <v>18144340</v>
      </c>
      <c r="E129" s="203">
        <f>E130</f>
        <v>5259310</v>
      </c>
      <c r="F129" s="359">
        <f t="shared" si="24"/>
        <v>-12885030</v>
      </c>
      <c r="G129" s="384">
        <f t="shared" si="25"/>
        <v>-71.014046253542432</v>
      </c>
      <c r="H129" s="369">
        <f>H130</f>
        <v>5259310</v>
      </c>
      <c r="I129" s="135">
        <f t="shared" ref="I129:K129" si="28">I130</f>
        <v>0</v>
      </c>
      <c r="J129" s="135">
        <f t="shared" si="28"/>
        <v>0</v>
      </c>
      <c r="K129" s="375">
        <f t="shared" si="28"/>
        <v>0</v>
      </c>
      <c r="L129" s="118"/>
      <c r="M129" s="278" t="s">
        <v>189</v>
      </c>
      <c r="N129" s="208"/>
      <c r="O129" s="286"/>
      <c r="P129" s="208"/>
      <c r="Q129" s="208"/>
      <c r="R129" s="208"/>
      <c r="S129" s="208"/>
      <c r="T129" s="208"/>
      <c r="U129" s="208"/>
      <c r="V129" s="274">
        <f>V130</f>
        <v>5259310</v>
      </c>
    </row>
    <row r="130" spans="1:22" ht="22.5" customHeight="1">
      <c r="A130" s="126"/>
      <c r="B130" s="129" t="s">
        <v>146</v>
      </c>
      <c r="C130" s="130" t="s">
        <v>76</v>
      </c>
      <c r="D130" s="142">
        <f>D132</f>
        <v>18144340</v>
      </c>
      <c r="E130" s="197">
        <f>E132</f>
        <v>5259310</v>
      </c>
      <c r="F130" s="356">
        <f t="shared" si="24"/>
        <v>-12885030</v>
      </c>
      <c r="G130" s="381">
        <f t="shared" si="25"/>
        <v>-71.014046253542432</v>
      </c>
      <c r="H130" s="368">
        <f>H132</f>
        <v>5259310</v>
      </c>
      <c r="I130" s="131">
        <f>I132</f>
        <v>0</v>
      </c>
      <c r="J130" s="131">
        <f>J132</f>
        <v>0</v>
      </c>
      <c r="K130" s="374">
        <f>K132</f>
        <v>0</v>
      </c>
      <c r="L130" s="138"/>
      <c r="M130" s="207" t="s">
        <v>189</v>
      </c>
      <c r="N130" s="207"/>
      <c r="O130" s="285"/>
      <c r="P130" s="207"/>
      <c r="Q130" s="207"/>
      <c r="R130" s="207"/>
      <c r="S130" s="207"/>
      <c r="T130" s="207"/>
      <c r="U130" s="207"/>
      <c r="V130" s="258">
        <f>V132</f>
        <v>5259310</v>
      </c>
    </row>
    <row r="131" spans="1:22" ht="22.5" customHeight="1">
      <c r="A131" s="8"/>
      <c r="B131" s="460"/>
      <c r="C131" s="398" t="s">
        <v>65</v>
      </c>
      <c r="D131" s="399">
        <v>0</v>
      </c>
      <c r="E131" s="400">
        <v>0</v>
      </c>
      <c r="F131" s="401">
        <f>E131-D131</f>
        <v>0</v>
      </c>
      <c r="G131" s="402">
        <v>0</v>
      </c>
      <c r="H131" s="366">
        <v>0</v>
      </c>
      <c r="I131" s="403">
        <v>0</v>
      </c>
      <c r="J131" s="243">
        <v>0</v>
      </c>
      <c r="K131" s="373">
        <v>0</v>
      </c>
      <c r="L131" s="463"/>
      <c r="M131" s="671"/>
      <c r="N131" s="672"/>
      <c r="O131" s="670"/>
      <c r="P131" s="670"/>
      <c r="Q131" s="670"/>
      <c r="R131" s="253"/>
      <c r="S131" s="253"/>
      <c r="T131" s="253"/>
      <c r="U131" s="253"/>
      <c r="V131" s="307"/>
    </row>
    <row r="132" spans="1:22" ht="22.5" customHeight="1">
      <c r="A132" s="8"/>
      <c r="B132" s="6"/>
      <c r="C132" s="398" t="s">
        <v>61</v>
      </c>
      <c r="D132" s="399">
        <v>18144340</v>
      </c>
      <c r="E132" s="400">
        <f>V132</f>
        <v>5259310</v>
      </c>
      <c r="F132" s="401">
        <f t="shared" si="24"/>
        <v>-12885030</v>
      </c>
      <c r="G132" s="402">
        <f t="shared" si="25"/>
        <v>-71.014046253542432</v>
      </c>
      <c r="H132" s="366">
        <v>5259310</v>
      </c>
      <c r="I132" s="403">
        <v>0</v>
      </c>
      <c r="J132" s="461">
        <v>0</v>
      </c>
      <c r="K132" s="462">
        <v>0</v>
      </c>
      <c r="L132" s="252"/>
      <c r="M132" s="668" t="s">
        <v>100</v>
      </c>
      <c r="N132" s="669"/>
      <c r="O132" s="670" t="s">
        <v>4</v>
      </c>
      <c r="P132" s="670"/>
      <c r="Q132" s="670"/>
      <c r="R132" s="253"/>
      <c r="S132" s="253"/>
      <c r="T132" s="253"/>
      <c r="U132" s="253"/>
      <c r="V132" s="307">
        <v>5259310</v>
      </c>
    </row>
    <row r="133" spans="1:22" ht="22.5" hidden="1" customHeight="1">
      <c r="A133" s="654" t="s">
        <v>180</v>
      </c>
      <c r="B133" s="655"/>
      <c r="C133" s="655"/>
      <c r="D133" s="193">
        <v>0</v>
      </c>
      <c r="E133" s="194">
        <f>V133</f>
        <v>27546736</v>
      </c>
      <c r="F133" s="360">
        <f>E133-D133</f>
        <v>27546736</v>
      </c>
      <c r="G133" s="386">
        <v>0</v>
      </c>
      <c r="H133" s="387">
        <v>18144340</v>
      </c>
      <c r="I133" s="195">
        <v>0</v>
      </c>
      <c r="J133" s="195">
        <v>9402396</v>
      </c>
      <c r="K133" s="388">
        <v>0</v>
      </c>
      <c r="L133" s="192"/>
      <c r="M133" s="666" t="s">
        <v>49</v>
      </c>
      <c r="N133" s="666"/>
      <c r="O133" s="328"/>
      <c r="P133" s="328"/>
      <c r="Q133" s="328"/>
      <c r="R133" s="328"/>
      <c r="S133" s="328"/>
      <c r="T133" s="328"/>
      <c r="U133" s="328"/>
      <c r="V133" s="329">
        <v>27546736</v>
      </c>
    </row>
    <row r="134" spans="1:22" ht="22.5" customHeight="1"/>
  </sheetData>
  <mergeCells count="25">
    <mergeCell ref="A133:C133"/>
    <mergeCell ref="M17:N17"/>
    <mergeCell ref="M20:N20"/>
    <mergeCell ref="M23:N23"/>
    <mergeCell ref="M27:P27"/>
    <mergeCell ref="M29:N29"/>
    <mergeCell ref="M35:N35"/>
    <mergeCell ref="M50:N50"/>
    <mergeCell ref="M84:N84"/>
    <mergeCell ref="M133:N133"/>
    <mergeCell ref="O23:U23"/>
    <mergeCell ref="M132:N132"/>
    <mergeCell ref="O132:Q132"/>
    <mergeCell ref="M131:N131"/>
    <mergeCell ref="O131:Q131"/>
    <mergeCell ref="A6:C6"/>
    <mergeCell ref="M6:V6"/>
    <mergeCell ref="A2:V2"/>
    <mergeCell ref="A4:C4"/>
    <mergeCell ref="D4:D5"/>
    <mergeCell ref="E4:E5"/>
    <mergeCell ref="F4:F5"/>
    <mergeCell ref="G4:G5"/>
    <mergeCell ref="M4:V5"/>
    <mergeCell ref="H4:K4"/>
  </mergeCells>
  <phoneticPr fontId="23" type="noConversion"/>
  <printOptions horizontalCentered="1"/>
  <pageMargins left="0.62986111640930176" right="0.35430556535720825" top="0.19666667282581329" bottom="3.9305556565523148E-2" header="0.59041666984558105" footer="0.35430556535720825"/>
  <pageSetup paperSize="9" scale="7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W18"/>
  <sheetViews>
    <sheetView topLeftCell="C1" zoomScaleNormal="100" zoomScaleSheetLayoutView="75" workbookViewId="0">
      <selection activeCell="D8" activeCellId="3" sqref="A5:XFD5 A6:XFD6 A7:XFD7 A8:XFD8"/>
    </sheetView>
  </sheetViews>
  <sheetFormatPr defaultColWidth="8.75" defaultRowHeight="13.5"/>
  <cols>
    <col min="1" max="1" width="5.125" customWidth="1"/>
    <col min="2" max="2" width="8" bestFit="1" customWidth="1"/>
    <col min="3" max="3" width="8.625" style="21" customWidth="1"/>
    <col min="4" max="4" width="7.25" customWidth="1"/>
    <col min="5" max="5" width="7.25" style="21" customWidth="1"/>
    <col min="6" max="6" width="12.625" customWidth="1"/>
    <col min="7" max="7" width="11.375" customWidth="1"/>
    <col min="8" max="8" width="9" customWidth="1"/>
    <col min="9" max="9" width="12.75" bestFit="1" customWidth="1"/>
    <col min="10" max="10" width="11.25" customWidth="1"/>
    <col min="11" max="11" width="11.125" style="21" customWidth="1"/>
    <col min="12" max="16" width="10.625" style="21" customWidth="1"/>
    <col min="17" max="17" width="11.25" style="21" customWidth="1"/>
    <col min="18" max="18" width="11" style="21" customWidth="1"/>
    <col min="19" max="19" width="12.25" style="21" customWidth="1"/>
    <col min="20" max="20" width="11.125" style="21" customWidth="1"/>
    <col min="21" max="21" width="10.625" style="21" customWidth="1"/>
    <col min="22" max="22" width="14.125" style="21" customWidth="1"/>
    <col min="23" max="23" width="15.25" customWidth="1"/>
  </cols>
  <sheetData>
    <row r="1" spans="1:23" ht="17.25">
      <c r="A1" s="685" t="s">
        <v>206</v>
      </c>
      <c r="B1" s="685"/>
      <c r="C1" s="685"/>
      <c r="D1" s="685"/>
      <c r="E1" s="685"/>
      <c r="F1" s="685"/>
      <c r="G1" s="685"/>
      <c r="H1" s="685"/>
      <c r="I1" s="685"/>
      <c r="J1" s="685"/>
      <c r="K1" s="685"/>
      <c r="L1" s="685"/>
      <c r="M1" s="685"/>
      <c r="N1" s="685"/>
      <c r="O1" s="685"/>
      <c r="P1" s="685"/>
      <c r="Q1" s="685"/>
      <c r="R1" s="685"/>
      <c r="S1" s="685"/>
      <c r="T1" s="685"/>
      <c r="U1" s="685"/>
      <c r="V1" s="685"/>
      <c r="W1" s="685"/>
    </row>
    <row r="2" spans="1:23" ht="16.5" customHeigh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1:23" ht="20.25" customHeight="1">
      <c r="A3" s="686" t="s">
        <v>82</v>
      </c>
      <c r="B3" s="686" t="s">
        <v>71</v>
      </c>
      <c r="C3" s="686" t="s">
        <v>64</v>
      </c>
      <c r="D3" s="686" t="s">
        <v>81</v>
      </c>
      <c r="E3" s="686" t="s">
        <v>52</v>
      </c>
      <c r="F3" s="688" t="s">
        <v>59</v>
      </c>
      <c r="G3" s="690" t="s">
        <v>58</v>
      </c>
      <c r="H3" s="691"/>
      <c r="I3" s="691"/>
      <c r="J3" s="692"/>
      <c r="K3" s="693" t="s">
        <v>9</v>
      </c>
      <c r="L3" s="693" t="s">
        <v>161</v>
      </c>
      <c r="M3" s="693" t="s">
        <v>158</v>
      </c>
      <c r="N3" s="693" t="s">
        <v>194</v>
      </c>
      <c r="O3" s="693" t="s">
        <v>200</v>
      </c>
      <c r="P3" s="693" t="s">
        <v>193</v>
      </c>
      <c r="Q3" s="693" t="s">
        <v>122</v>
      </c>
      <c r="R3" s="693" t="s">
        <v>111</v>
      </c>
      <c r="S3" s="688" t="s">
        <v>87</v>
      </c>
      <c r="T3" s="690" t="s">
        <v>42</v>
      </c>
      <c r="U3" s="691"/>
      <c r="V3" s="692"/>
      <c r="W3" s="688" t="s">
        <v>51</v>
      </c>
    </row>
    <row r="4" spans="1:23" s="21" customFormat="1" ht="30" customHeight="1">
      <c r="A4" s="687"/>
      <c r="B4" s="687"/>
      <c r="C4" s="687"/>
      <c r="D4" s="687"/>
      <c r="E4" s="687"/>
      <c r="F4" s="689"/>
      <c r="G4" s="28" t="s">
        <v>150</v>
      </c>
      <c r="H4" s="28" t="s">
        <v>135</v>
      </c>
      <c r="I4" s="28" t="s">
        <v>152</v>
      </c>
      <c r="J4" s="28" t="s">
        <v>119</v>
      </c>
      <c r="K4" s="694"/>
      <c r="L4" s="694"/>
      <c r="M4" s="694"/>
      <c r="N4" s="694"/>
      <c r="O4" s="694"/>
      <c r="P4" s="694"/>
      <c r="Q4" s="694"/>
      <c r="R4" s="694"/>
      <c r="S4" s="689"/>
      <c r="T4" s="396" t="s">
        <v>41</v>
      </c>
      <c r="U4" s="396" t="s">
        <v>39</v>
      </c>
      <c r="V4" s="43" t="s">
        <v>36</v>
      </c>
      <c r="W4" s="689"/>
    </row>
    <row r="5" spans="1:23" ht="24" hidden="1" customHeight="1">
      <c r="A5" s="673">
        <v>1</v>
      </c>
      <c r="B5" s="678" t="s">
        <v>18</v>
      </c>
      <c r="C5" s="680" t="s">
        <v>207</v>
      </c>
      <c r="D5" s="198" t="s">
        <v>209</v>
      </c>
      <c r="E5" s="683" t="s">
        <v>211</v>
      </c>
      <c r="F5" s="30">
        <v>19796000</v>
      </c>
      <c r="G5" s="30">
        <v>1696800</v>
      </c>
      <c r="H5" s="31">
        <v>0</v>
      </c>
      <c r="I5" s="32">
        <v>2436000</v>
      </c>
      <c r="J5" s="32">
        <f>SUM(G5:I5)</f>
        <v>4132800</v>
      </c>
      <c r="K5" s="32">
        <v>1994070</v>
      </c>
      <c r="L5" s="32">
        <v>836260</v>
      </c>
      <c r="M5" s="32">
        <v>102560</v>
      </c>
      <c r="N5" s="32">
        <v>885750</v>
      </c>
      <c r="O5" s="32">
        <v>251270</v>
      </c>
      <c r="P5" s="32">
        <v>191350</v>
      </c>
      <c r="Q5" s="32">
        <f>SUM(L5:P5)</f>
        <v>2267190</v>
      </c>
      <c r="R5" s="32">
        <f>SUM(K5+Q5)</f>
        <v>4261260</v>
      </c>
      <c r="S5" s="681">
        <f>SUM(F5:F6)+SUM(J5:J6)+SUM(R5:R6)</f>
        <v>38254260</v>
      </c>
      <c r="T5" s="32">
        <v>1750000</v>
      </c>
      <c r="U5" s="32">
        <v>350000</v>
      </c>
      <c r="V5" s="32">
        <f>SUM(T5:U5)</f>
        <v>2100000</v>
      </c>
      <c r="W5" s="673" t="s">
        <v>205</v>
      </c>
    </row>
    <row r="6" spans="1:23" s="21" customFormat="1" ht="24" hidden="1" customHeight="1">
      <c r="A6" s="674"/>
      <c r="B6" s="679"/>
      <c r="C6" s="679"/>
      <c r="D6" s="198" t="s">
        <v>210</v>
      </c>
      <c r="E6" s="684"/>
      <c r="F6" s="30">
        <v>5872000</v>
      </c>
      <c r="G6" s="30">
        <v>1761600</v>
      </c>
      <c r="H6" s="31">
        <v>0</v>
      </c>
      <c r="I6" s="32">
        <v>933520</v>
      </c>
      <c r="J6" s="32">
        <f>SUM(G6:I6)</f>
        <v>2695120</v>
      </c>
      <c r="K6" s="32">
        <v>698130</v>
      </c>
      <c r="L6" s="32">
        <v>299400</v>
      </c>
      <c r="M6" s="32">
        <v>36720</v>
      </c>
      <c r="N6" s="32">
        <v>304380</v>
      </c>
      <c r="O6" s="32">
        <v>89960</v>
      </c>
      <c r="P6" s="32">
        <v>68490</v>
      </c>
      <c r="Q6" s="32">
        <f t="shared" ref="Q6:Q8" si="0">SUM(L6:P6)</f>
        <v>798950</v>
      </c>
      <c r="R6" s="32">
        <f t="shared" ref="R6:R8" si="1">SUM(K6+Q6)</f>
        <v>1497080</v>
      </c>
      <c r="S6" s="682"/>
      <c r="T6" s="54">
        <v>750000</v>
      </c>
      <c r="U6" s="54">
        <v>150000</v>
      </c>
      <c r="V6" s="524">
        <f t="shared" ref="V6:V8" si="2">SUM(T6:U6)</f>
        <v>900000</v>
      </c>
      <c r="W6" s="674"/>
    </row>
    <row r="7" spans="1:23" ht="24" hidden="1" customHeight="1">
      <c r="A7" s="673">
        <v>2</v>
      </c>
      <c r="B7" s="678" t="s">
        <v>18</v>
      </c>
      <c r="C7" s="680" t="s">
        <v>208</v>
      </c>
      <c r="D7" s="198" t="s">
        <v>213</v>
      </c>
      <c r="E7" s="683" t="s">
        <v>214</v>
      </c>
      <c r="F7" s="199">
        <v>0</v>
      </c>
      <c r="G7" s="199">
        <v>0</v>
      </c>
      <c r="H7" s="31">
        <v>0</v>
      </c>
      <c r="I7" s="32">
        <v>0</v>
      </c>
      <c r="J7" s="32">
        <f>SUM(G7:I7)</f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2">
        <f t="shared" si="0"/>
        <v>0</v>
      </c>
      <c r="R7" s="32">
        <f t="shared" si="1"/>
        <v>0</v>
      </c>
      <c r="S7" s="681">
        <f>SUM(F7:F8)+SUM(J7:J8)+SUM(R7:R8)</f>
        <v>11519940</v>
      </c>
      <c r="T7" s="523">
        <v>0</v>
      </c>
      <c r="U7" s="523">
        <v>0</v>
      </c>
      <c r="V7" s="32">
        <f t="shared" si="2"/>
        <v>0</v>
      </c>
      <c r="W7" s="673" t="s">
        <v>212</v>
      </c>
    </row>
    <row r="8" spans="1:23" s="21" customFormat="1" ht="24" hidden="1" customHeight="1">
      <c r="A8" s="674"/>
      <c r="B8" s="679"/>
      <c r="C8" s="679"/>
      <c r="D8" s="198"/>
      <c r="E8" s="684"/>
      <c r="F8" s="199">
        <v>8268390</v>
      </c>
      <c r="G8" s="199">
        <v>0</v>
      </c>
      <c r="H8" s="31">
        <v>309680</v>
      </c>
      <c r="I8" s="32">
        <v>1265000</v>
      </c>
      <c r="J8" s="32">
        <f>SUM(G8:I8)</f>
        <v>1574680</v>
      </c>
      <c r="K8" s="32">
        <v>820260</v>
      </c>
      <c r="L8" s="32">
        <v>344000</v>
      </c>
      <c r="M8" s="32">
        <v>42190</v>
      </c>
      <c r="N8" s="32">
        <v>288360</v>
      </c>
      <c r="O8" s="32">
        <v>103350</v>
      </c>
      <c r="P8" s="32">
        <v>78710</v>
      </c>
      <c r="Q8" s="32">
        <f t="shared" si="0"/>
        <v>856610</v>
      </c>
      <c r="R8" s="32">
        <f t="shared" si="1"/>
        <v>1676870</v>
      </c>
      <c r="S8" s="682"/>
      <c r="T8" s="45">
        <v>750000</v>
      </c>
      <c r="U8" s="45">
        <v>150000</v>
      </c>
      <c r="V8" s="54">
        <f t="shared" si="2"/>
        <v>900000</v>
      </c>
      <c r="W8" s="674"/>
    </row>
    <row r="9" spans="1:23" ht="45" customHeight="1">
      <c r="A9" s="676" t="s">
        <v>97</v>
      </c>
      <c r="B9" s="677"/>
      <c r="C9" s="677"/>
      <c r="D9" s="677"/>
      <c r="E9" s="200"/>
      <c r="F9" s="200">
        <f t="shared" ref="F9:V9" si="3">SUM(F5:F8)</f>
        <v>33936390</v>
      </c>
      <c r="G9" s="200">
        <f t="shared" si="3"/>
        <v>3458400</v>
      </c>
      <c r="H9" s="200">
        <f t="shared" si="3"/>
        <v>309680</v>
      </c>
      <c r="I9" s="200">
        <f t="shared" si="3"/>
        <v>4634520</v>
      </c>
      <c r="J9" s="200">
        <f t="shared" si="3"/>
        <v>8402600</v>
      </c>
      <c r="K9" s="200">
        <f t="shared" si="3"/>
        <v>3512460</v>
      </c>
      <c r="L9" s="200">
        <f t="shared" si="3"/>
        <v>1479660</v>
      </c>
      <c r="M9" s="200">
        <f t="shared" si="3"/>
        <v>181470</v>
      </c>
      <c r="N9" s="200">
        <f t="shared" si="3"/>
        <v>1478490</v>
      </c>
      <c r="O9" s="200">
        <f t="shared" si="3"/>
        <v>444580</v>
      </c>
      <c r="P9" s="200">
        <f t="shared" si="3"/>
        <v>338550</v>
      </c>
      <c r="Q9" s="200">
        <f t="shared" si="3"/>
        <v>3922750</v>
      </c>
      <c r="R9" s="200">
        <f t="shared" si="3"/>
        <v>7435210</v>
      </c>
      <c r="S9" s="200">
        <f t="shared" si="3"/>
        <v>49774200</v>
      </c>
      <c r="T9" s="200">
        <f t="shared" si="3"/>
        <v>3250000</v>
      </c>
      <c r="U9" s="200">
        <f t="shared" si="3"/>
        <v>650000</v>
      </c>
      <c r="V9" s="200">
        <f t="shared" si="3"/>
        <v>3900000</v>
      </c>
      <c r="W9" s="34"/>
    </row>
    <row r="10" spans="1:23" ht="35.1" customHeight="1">
      <c r="A10" s="25"/>
      <c r="B10" s="25"/>
      <c r="C10" s="25"/>
      <c r="D10" s="25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7"/>
    </row>
    <row r="11" spans="1:23" ht="35.1" customHeight="1">
      <c r="A11" s="675"/>
      <c r="B11" s="675"/>
      <c r="C11" s="675"/>
      <c r="D11" s="675"/>
      <c r="E11" s="675"/>
      <c r="F11" s="675"/>
      <c r="G11" s="675"/>
      <c r="H11" s="675"/>
      <c r="I11" s="675"/>
      <c r="J11" s="675"/>
      <c r="K11" s="675"/>
      <c r="L11" s="675"/>
      <c r="M11" s="675"/>
      <c r="N11" s="675"/>
      <c r="O11" s="675"/>
      <c r="P11" s="675"/>
      <c r="Q11" s="675"/>
      <c r="R11" s="675"/>
      <c r="S11" s="675"/>
      <c r="T11" s="39"/>
      <c r="U11" s="39"/>
      <c r="V11" s="39"/>
      <c r="W11" s="27"/>
    </row>
    <row r="12" spans="1:23" ht="35.1" customHeight="1"/>
    <row r="13" spans="1:23" ht="35.1" customHeight="1"/>
    <row r="14" spans="1:23" ht="35.1" customHeight="1"/>
    <row r="15" spans="1:23" ht="35.1" customHeight="1"/>
    <row r="16" spans="1:23" ht="35.1" customHeight="1"/>
    <row r="17" ht="35.1" customHeight="1"/>
    <row r="18" ht="35.1" customHeight="1"/>
  </sheetData>
  <mergeCells count="33">
    <mergeCell ref="O3:O4"/>
    <mergeCell ref="A5:A6"/>
    <mergeCell ref="B5:B6"/>
    <mergeCell ref="S5:S6"/>
    <mergeCell ref="C5:C6"/>
    <mergeCell ref="E3:E4"/>
    <mergeCell ref="E5:E6"/>
    <mergeCell ref="P3:P4"/>
    <mergeCell ref="A1:W1"/>
    <mergeCell ref="A3:A4"/>
    <mergeCell ref="B3:B4"/>
    <mergeCell ref="D3:D4"/>
    <mergeCell ref="F3:F4"/>
    <mergeCell ref="G3:J3"/>
    <mergeCell ref="K3:K4"/>
    <mergeCell ref="Q3:Q4"/>
    <mergeCell ref="S3:S4"/>
    <mergeCell ref="W3:W4"/>
    <mergeCell ref="R3:R4"/>
    <mergeCell ref="T3:V3"/>
    <mergeCell ref="C3:C4"/>
    <mergeCell ref="L3:L4"/>
    <mergeCell ref="M3:M4"/>
    <mergeCell ref="N3:N4"/>
    <mergeCell ref="W5:W6"/>
    <mergeCell ref="A11:S11"/>
    <mergeCell ref="A9:D9"/>
    <mergeCell ref="A7:A8"/>
    <mergeCell ref="B7:B8"/>
    <mergeCell ref="C7:C8"/>
    <mergeCell ref="S7:S8"/>
    <mergeCell ref="E7:E8"/>
    <mergeCell ref="W7:W8"/>
  </mergeCells>
  <phoneticPr fontId="23" type="noConversion"/>
  <pageMargins left="0.70866141732283472" right="0.70866141732283472" top="0.94488188976377963" bottom="0.82677165354330717" header="0.31496062992125984" footer="0.31496062992125984"/>
  <pageSetup paperSize="9" scale="55" fitToHeight="0" orientation="landscape" r:id="rId1"/>
  <colBreaks count="1" manualBreakCount="1">
    <brk id="23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  <pageSetUpPr fitToPage="1"/>
  </sheetPr>
  <dimension ref="A1:G20"/>
  <sheetViews>
    <sheetView zoomScaleNormal="100" zoomScaleSheetLayoutView="75" workbookViewId="0">
      <selection activeCell="J16" sqref="J16"/>
    </sheetView>
  </sheetViews>
  <sheetFormatPr defaultColWidth="9" defaultRowHeight="13.5"/>
  <cols>
    <col min="1" max="3" width="9" style="21"/>
    <col min="4" max="4" width="12.875" style="21" customWidth="1"/>
    <col min="5" max="5" width="9" style="21"/>
    <col min="6" max="6" width="14.875" style="21" customWidth="1"/>
    <col min="7" max="7" width="15.25" style="21" customWidth="1"/>
    <col min="8" max="16384" width="9" style="21"/>
  </cols>
  <sheetData>
    <row r="1" spans="1:7" ht="17.25">
      <c r="A1" s="685" t="s">
        <v>45</v>
      </c>
      <c r="B1" s="685"/>
      <c r="C1" s="685"/>
      <c r="D1" s="685"/>
      <c r="E1" s="685"/>
      <c r="F1" s="685"/>
      <c r="G1" s="685"/>
    </row>
    <row r="2" spans="1:7" ht="24.75" customHeight="1">
      <c r="A2" s="41"/>
      <c r="B2" s="42"/>
      <c r="C2" s="42"/>
      <c r="D2" s="42"/>
      <c r="E2" s="42"/>
      <c r="F2" s="42"/>
      <c r="G2" s="42"/>
    </row>
    <row r="3" spans="1:7" ht="20.25" customHeight="1">
      <c r="A3" s="686" t="s">
        <v>82</v>
      </c>
      <c r="B3" s="686" t="s">
        <v>71</v>
      </c>
      <c r="C3" s="686" t="s">
        <v>64</v>
      </c>
      <c r="D3" s="688" t="s">
        <v>59</v>
      </c>
      <c r="E3" s="693" t="s">
        <v>190</v>
      </c>
      <c r="F3" s="688" t="s">
        <v>62</v>
      </c>
      <c r="G3" s="688" t="s">
        <v>51</v>
      </c>
    </row>
    <row r="4" spans="1:7" ht="30" customHeight="1">
      <c r="A4" s="687"/>
      <c r="B4" s="687"/>
      <c r="C4" s="687"/>
      <c r="D4" s="689"/>
      <c r="E4" s="694"/>
      <c r="F4" s="689"/>
      <c r="G4" s="689"/>
    </row>
    <row r="5" spans="1:7" ht="45" customHeight="1">
      <c r="A5" s="29"/>
      <c r="B5" s="397"/>
      <c r="C5" s="397"/>
      <c r="D5" s="30"/>
      <c r="E5" s="32"/>
      <c r="F5" s="33">
        <f>D5*E5</f>
        <v>0</v>
      </c>
      <c r="G5" s="53"/>
    </row>
    <row r="6" spans="1:7" ht="45" hidden="1" customHeight="1">
      <c r="A6" s="29">
        <v>2</v>
      </c>
      <c r="B6" s="52"/>
      <c r="C6" s="52"/>
      <c r="D6" s="30"/>
      <c r="E6" s="32"/>
      <c r="F6" s="33"/>
      <c r="G6" s="53"/>
    </row>
    <row r="7" spans="1:7" ht="45" hidden="1" customHeight="1">
      <c r="A7" s="29">
        <v>3</v>
      </c>
      <c r="B7" s="52"/>
      <c r="C7" s="52"/>
      <c r="D7" s="30"/>
      <c r="E7" s="32"/>
      <c r="F7" s="33"/>
      <c r="G7" s="29"/>
    </row>
    <row r="8" spans="1:7" ht="45" hidden="1" customHeight="1">
      <c r="A8" s="29">
        <v>4</v>
      </c>
      <c r="B8" s="52"/>
      <c r="C8" s="52"/>
      <c r="D8" s="30"/>
      <c r="E8" s="32"/>
      <c r="F8" s="33"/>
      <c r="G8" s="29"/>
    </row>
    <row r="9" spans="1:7" ht="45" hidden="1" customHeight="1">
      <c r="A9" s="29">
        <v>5</v>
      </c>
      <c r="B9" s="53"/>
      <c r="C9" s="53"/>
      <c r="D9" s="30"/>
      <c r="E9" s="32"/>
      <c r="F9" s="33"/>
      <c r="G9" s="29"/>
    </row>
    <row r="10" spans="1:7" ht="45" hidden="1" customHeight="1">
      <c r="A10" s="36">
        <v>6</v>
      </c>
      <c r="B10" s="36"/>
      <c r="C10" s="36"/>
      <c r="D10" s="37"/>
      <c r="E10" s="38"/>
      <c r="F10" s="38"/>
      <c r="G10" s="35"/>
    </row>
    <row r="11" spans="1:7" ht="45" customHeight="1">
      <c r="A11" s="676" t="s">
        <v>97</v>
      </c>
      <c r="B11" s="677"/>
      <c r="C11" s="677"/>
      <c r="D11" s="33">
        <f>D5</f>
        <v>0</v>
      </c>
      <c r="E11" s="33"/>
      <c r="F11" s="33">
        <f>F5</f>
        <v>0</v>
      </c>
      <c r="G11" s="34"/>
    </row>
    <row r="12" spans="1:7" ht="35.1" customHeight="1">
      <c r="A12" s="25"/>
      <c r="B12" s="25"/>
      <c r="C12" s="25"/>
      <c r="D12" s="26"/>
      <c r="E12" s="26"/>
      <c r="F12" s="26"/>
      <c r="G12" s="27"/>
    </row>
    <row r="13" spans="1:7" ht="35.1" customHeight="1">
      <c r="A13" s="675" t="s">
        <v>50</v>
      </c>
      <c r="B13" s="675"/>
      <c r="C13" s="675"/>
      <c r="D13" s="675"/>
      <c r="E13" s="675"/>
      <c r="F13" s="675"/>
      <c r="G13" s="27"/>
    </row>
    <row r="14" spans="1:7" ht="35.1" customHeight="1"/>
    <row r="15" spans="1:7" ht="35.1" customHeight="1"/>
    <row r="16" spans="1:7" ht="35.1" customHeight="1"/>
    <row r="17" ht="35.1" customHeight="1"/>
    <row r="18" ht="35.1" customHeight="1"/>
    <row r="19" ht="35.1" customHeight="1"/>
    <row r="20" ht="35.1" customHeight="1"/>
  </sheetData>
  <mergeCells count="10">
    <mergeCell ref="A11:C11"/>
    <mergeCell ref="C3:C4"/>
    <mergeCell ref="A13:F13"/>
    <mergeCell ref="A1:G1"/>
    <mergeCell ref="A3:A4"/>
    <mergeCell ref="B3:B4"/>
    <mergeCell ref="D3:D4"/>
    <mergeCell ref="E3:E4"/>
    <mergeCell ref="F3:F4"/>
    <mergeCell ref="G3:G4"/>
  </mergeCells>
  <phoneticPr fontId="23" type="noConversion"/>
  <pageMargins left="0.98416668176651001" right="0.7086111307144165" top="0.74763888120651245" bottom="0.74763888120651245" header="0.31486111879348755" footer="0.31486111879348755"/>
  <pageSetup paperSize="9" fitToHeight="0" orientation="landscape" r:id="rId1"/>
  <colBreaks count="1" manualBreakCount="1">
    <brk id="7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10</vt:i4>
      </vt:variant>
    </vt:vector>
  </HeadingPairs>
  <TitlesOfParts>
    <vt:vector size="15" baseType="lpstr">
      <vt:lpstr>가. 세입세출(총괄)</vt:lpstr>
      <vt:lpstr>나. 세입결산</vt:lpstr>
      <vt:lpstr>다. 세출결산</vt:lpstr>
      <vt:lpstr>바. 임직원보수 일람표</vt:lpstr>
      <vt:lpstr>사. 일용잡급일람표</vt:lpstr>
      <vt:lpstr>'가. 세입세출(총괄)'!Print_Area</vt:lpstr>
      <vt:lpstr>'나. 세입결산'!Print_Area</vt:lpstr>
      <vt:lpstr>'다. 세출결산'!Print_Area</vt:lpstr>
      <vt:lpstr>'바. 임직원보수 일람표'!Print_Area</vt:lpstr>
      <vt:lpstr>'사. 일용잡급일람표'!Print_Area</vt:lpstr>
      <vt:lpstr>'가. 세입세출(총괄)'!Print_Titles</vt:lpstr>
      <vt:lpstr>'나. 세입결산'!Print_Titles</vt:lpstr>
      <vt:lpstr>'다. 세출결산'!Print_Titles</vt:lpstr>
      <vt:lpstr>'바. 임직원보수 일람표'!Print_Titles</vt:lpstr>
      <vt:lpstr>'사.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USER</cp:lastModifiedBy>
  <cp:revision>18</cp:revision>
  <cp:lastPrinted>2023-01-12T00:05:45Z</cp:lastPrinted>
  <dcterms:created xsi:type="dcterms:W3CDTF">2001-04-07T08:29:30Z</dcterms:created>
  <dcterms:modified xsi:type="dcterms:W3CDTF">2024-04-22T05:28:18Z</dcterms:modified>
  <cp:version>1200.0100.01</cp:version>
</cp:coreProperties>
</file>